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5" activeTab="13"/>
  </bookViews>
  <sheets>
    <sheet name="Címrend" sheetId="1" r:id="rId1"/>
    <sheet name="Létszám" sheetId="2" r:id="rId2"/>
    <sheet name="Bevétel" sheetId="3" r:id="rId3"/>
    <sheet name="Kiadás" sheetId="4" r:id="rId4"/>
    <sheet name="Kiadás PH" sheetId="5" r:id="rId5"/>
    <sheet name="Kiadás isk." sheetId="6" r:id="rId6"/>
    <sheet name="Kiadás óvoda" sheetId="7" r:id="rId7"/>
    <sheet name="Kiadás Műv." sheetId="8" r:id="rId8"/>
    <sheet name="Igazgatás" sheetId="9" r:id="rId9"/>
    <sheet name="Fejlesztés" sheetId="10" r:id="rId10"/>
    <sheet name="Tartalék" sheetId="11" r:id="rId11"/>
    <sheet name="Műk.mérleg" sheetId="12" r:id="rId12"/>
    <sheet name="Felh.mérleg" sheetId="13" r:id="rId13"/>
    <sheet name="Örmény Kisebbség" sheetId="14" r:id="rId14"/>
  </sheets>
  <definedNames/>
  <calcPr fullCalcOnLoad="1"/>
</workbook>
</file>

<file path=xl/sharedStrings.xml><?xml version="1.0" encoding="utf-8"?>
<sst xmlns="http://schemas.openxmlformats.org/spreadsheetml/2006/main" count="834" uniqueCount="549">
  <si>
    <t>Megnevezés</t>
  </si>
  <si>
    <t>Építményadó</t>
  </si>
  <si>
    <t>Értékpapírok eladása</t>
  </si>
  <si>
    <t>Óvodai intézményi étkeztetés</t>
  </si>
  <si>
    <t>Óvodai nevelés</t>
  </si>
  <si>
    <t>Napköziotthonos ellátás</t>
  </si>
  <si>
    <t>Összesen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</si>
  <si>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</si>
  <si>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</si>
  <si>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</si>
  <si>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</si>
  <si>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</si>
  <si>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</si>
  <si>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</si>
  <si>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</si>
  <si>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</si>
  <si>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</si>
  <si>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</si>
  <si>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</si>
  <si>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</si>
  <si>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</si>
  <si>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</si>
  <si>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</si>
  <si>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</si>
  <si>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</si>
  <si>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</si>
  <si>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</si>
  <si>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</si>
  <si>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</si>
  <si>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</si>
  <si>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</si>
  <si>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Pályázati önerő</t>
  </si>
  <si>
    <t>Általános tartalék</t>
  </si>
  <si>
    <t>Kiadások mindösszesen:</t>
  </si>
  <si>
    <t>Közgyógyellátás</t>
  </si>
  <si>
    <t>Polgármesteri Hivatal</t>
  </si>
  <si>
    <t>Tartalék</t>
  </si>
  <si>
    <t xml:space="preserve"> ÁFA</t>
  </si>
  <si>
    <t>Beruházás összesen</t>
  </si>
  <si>
    <t>Felújítás összesen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</si>
  <si>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</si>
  <si>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</si>
  <si>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</si>
  <si>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</si>
  <si>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</si>
  <si>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</si>
  <si>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</si>
  <si>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</si>
  <si>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</si>
  <si>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</si>
  <si>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</si>
  <si>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</si>
  <si>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</si>
  <si>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</si>
  <si>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</si>
  <si>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</si>
  <si>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 xml:space="preserve">Felújítás </t>
  </si>
  <si>
    <t>Civil szervezetek támogatása</t>
  </si>
  <si>
    <t xml:space="preserve">ITOSZ   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</si>
  <si>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</si>
  <si>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</si>
  <si>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</si>
  <si>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</si>
  <si>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</si>
  <si>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 Támogatásértékű működési kiadás összesen</t>
  </si>
  <si>
    <t>Halászy Károly Művelődési Ház és Könyvtár</t>
  </si>
  <si>
    <t>Idegenforgalmi adó</t>
  </si>
  <si>
    <t>Orvosi ügyelet Ócsa</t>
  </si>
  <si>
    <t>Kertváros Kistérség Gyál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</si>
  <si>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</si>
  <si>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</si>
  <si>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</si>
  <si>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</si>
  <si>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</si>
  <si>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</si>
  <si>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</si>
  <si>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Révfülöpi diáktábor Dabas</t>
  </si>
  <si>
    <t>Lakásépítési támogatás</t>
  </si>
  <si>
    <t xml:space="preserve">Tankönyvtámogatás </t>
  </si>
  <si>
    <t>Gyermekétkeztetés óvoda</t>
  </si>
  <si>
    <t>Gyermekétkeztetés iskola</t>
  </si>
  <si>
    <t>Általános iskolások (kiváló tanulók)</t>
  </si>
  <si>
    <t>Egészségügyi szűrővizsgálat</t>
  </si>
  <si>
    <t>Egyéb pénzbeni juttatás összesen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</si>
  <si>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</si>
  <si>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</si>
  <si>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</si>
  <si>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</si>
  <si>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</si>
  <si>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</si>
  <si>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</si>
  <si>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</si>
  <si>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</si>
  <si>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</si>
  <si>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</si>
  <si>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</si>
  <si>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</si>
  <si>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</si>
  <si>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</si>
  <si>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</si>
  <si>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Egyéb dologi kiadás</t>
  </si>
  <si>
    <t>Összes működési kiadás</t>
  </si>
  <si>
    <t>Kiadások mindösszesen</t>
  </si>
  <si>
    <t>Megnevezés Forrásonként</t>
  </si>
  <si>
    <t>Az önkormányzat létszámkerete 0 fő, többéves kihatással járó feladatokat és tartalékot nem tervez.</t>
  </si>
  <si>
    <t>2011.</t>
  </si>
  <si>
    <t>Talajterhelési díj</t>
  </si>
  <si>
    <t>Fantázia Művészeti Iskola</t>
  </si>
  <si>
    <t>ÖSSZES KIADÁS</t>
  </si>
  <si>
    <t>Bursa Hungarica</t>
  </si>
  <si>
    <t>Fejlesztési céltartalék</t>
  </si>
  <si>
    <t>1.) Polgármesteri Hivatal - önállóan működő és gazdálkodó költségvetési szerv</t>
  </si>
  <si>
    <t>4.) Halászy Károly Művelődési Ház és Könyvtár - önállóan működő költségvetési szerv</t>
  </si>
  <si>
    <t>Címrend</t>
  </si>
  <si>
    <t>1.</t>
  </si>
  <si>
    <t>2.</t>
  </si>
  <si>
    <t>Szivárvány Napköziotthonos Óvoda</t>
  </si>
  <si>
    <t>3.</t>
  </si>
  <si>
    <t>4.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</si>
  <si>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</si>
  <si>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</si>
  <si>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</si>
  <si>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</si>
  <si>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</si>
  <si>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</si>
  <si>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</si>
  <si>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</si>
  <si>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</si>
  <si>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</si>
  <si>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</si>
  <si>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</si>
  <si>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</si>
  <si>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</si>
  <si>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</si>
  <si>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</si>
  <si>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</si>
  <si>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</si>
  <si>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Kamatok</t>
  </si>
  <si>
    <t>ÁFA visszatérülés</t>
  </si>
  <si>
    <t>Kiszámlázott termékek és szolgáltatások ért. ÁFA</t>
  </si>
  <si>
    <t>Szemétszállítás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</si>
  <si>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</si>
  <si>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</si>
  <si>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</si>
  <si>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</si>
  <si>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</si>
  <si>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</si>
  <si>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</si>
  <si>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</si>
  <si>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</si>
  <si>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</si>
  <si>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</si>
  <si>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</si>
  <si>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Szociális jellegű juttatások</t>
  </si>
  <si>
    <t>VI. Normatív kötött felh. támogatások összesen:</t>
  </si>
  <si>
    <t>Egészségügy mük. átvett pénzeszközök</t>
  </si>
  <si>
    <t>Átvett pénzeszköz mezőőri szolgálat</t>
  </si>
  <si>
    <t>Átvett pénzeszköz mozgáskorl.tám.</t>
  </si>
  <si>
    <t>X. Kincstárjegy eladás</t>
  </si>
  <si>
    <t>2010. évi</t>
  </si>
  <si>
    <t>Lakbérek</t>
  </si>
  <si>
    <t>Széchenyi István Általános Iskola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</si>
  <si>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</si>
  <si>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</si>
  <si>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</si>
  <si>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</si>
  <si>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</si>
  <si>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</si>
  <si>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</si>
  <si>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Munkaadókat terhelő járulékok</t>
  </si>
  <si>
    <t>Művelődési Ház összesen:</t>
  </si>
  <si>
    <t>3. Szivárvány Napköziotthonos Óvoda</t>
  </si>
  <si>
    <t>Ellátottak pénzbeni juttatása</t>
  </si>
  <si>
    <t>Óvoda összesen:</t>
  </si>
  <si>
    <t>2. Széchenyi István Általános Iskola</t>
  </si>
  <si>
    <t>Iskola összesen:</t>
  </si>
  <si>
    <t>1. Polgármesteri Hivatal</t>
  </si>
  <si>
    <t>2003. évi eredeti ei.</t>
  </si>
  <si>
    <t>Járulékok</t>
  </si>
  <si>
    <t>Polgármesteri Hivatal összesen: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</si>
  <si>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</si>
  <si>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</si>
  <si>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</si>
  <si>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</si>
  <si>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</si>
  <si>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</si>
  <si>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</si>
  <si>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</si>
  <si>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</si>
  <si>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</si>
  <si>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</si>
  <si>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</si>
  <si>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Helyettesítés</t>
  </si>
  <si>
    <t xml:space="preserve">Jubileumi jutalom  </t>
  </si>
  <si>
    <t>Továbbképzési támogatás</t>
  </si>
  <si>
    <t>Képzettségi pótlék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</si>
  <si>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</si>
  <si>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</si>
  <si>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</si>
  <si>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</si>
  <si>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</si>
  <si>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Részmunkaid.fogl.keresete.</t>
  </si>
  <si>
    <t>Köztisztviselők szociális segélye</t>
  </si>
  <si>
    <t>Iskolakezdési támogatás</t>
  </si>
  <si>
    <t>Alkalmi munkavállalók juttatásai</t>
  </si>
  <si>
    <t xml:space="preserve">Képviselői tiszteletdíj </t>
  </si>
  <si>
    <t>Alpolgármester tiszteletdíja</t>
  </si>
  <si>
    <t>Személyi juttatások összesen</t>
  </si>
  <si>
    <t>Nyugdíjbiztosítási járulék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</si>
  <si>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</si>
  <si>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</si>
  <si>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</si>
  <si>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</si>
  <si>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</si>
  <si>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</si>
  <si>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</si>
  <si>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</si>
  <si>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</si>
  <si>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</si>
  <si>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</si>
  <si>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</si>
  <si>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</si>
  <si>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</si>
  <si>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</si>
  <si>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</si>
  <si>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</si>
  <si>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</si>
  <si>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</si>
  <si>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</si>
  <si>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</si>
  <si>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</si>
  <si>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</si>
  <si>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</si>
  <si>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</si>
  <si>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</si>
  <si>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</si>
  <si>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</si>
  <si>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</si>
  <si>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</si>
  <si>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</si>
  <si>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</si>
  <si>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</si>
  <si>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</si>
  <si>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</si>
  <si>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</si>
  <si>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</si>
  <si>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Kiszámlázott termékeke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</si>
  <si>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</si>
  <si>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</si>
  <si>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</si>
  <si>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</si>
  <si>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</si>
  <si>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</si>
  <si>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</si>
  <si>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</si>
  <si>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</si>
  <si>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</si>
  <si>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</si>
  <si>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</si>
  <si>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</si>
  <si>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</si>
  <si>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</si>
  <si>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</si>
  <si>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</si>
  <si>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</si>
  <si>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</si>
  <si>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</si>
  <si>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</si>
  <si>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</si>
  <si>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</si>
  <si>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</si>
  <si>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</si>
  <si>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</si>
  <si>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</si>
  <si>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</si>
  <si>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</si>
  <si>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</si>
  <si>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</si>
  <si>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</si>
  <si>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</si>
  <si>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</si>
  <si>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</si>
  <si>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</si>
  <si>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</si>
  <si>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</si>
  <si>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</si>
  <si>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</si>
  <si>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</si>
  <si>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</si>
  <si>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</si>
  <si>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</si>
  <si>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</si>
  <si>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Működési kiadások összesen:</t>
  </si>
  <si>
    <t>Felhalmozási célú bevételek és kiadások mérlegszerű bemutatása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</si>
  <si>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</si>
  <si>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</si>
  <si>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</si>
  <si>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</si>
  <si>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</si>
  <si>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</si>
  <si>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</si>
  <si>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</si>
  <si>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</si>
  <si>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III. mód.ei.</t>
  </si>
  <si>
    <t xml:space="preserve">2010. évi </t>
  </si>
  <si>
    <t>Könyvtári szolgáltatások</t>
  </si>
  <si>
    <t>Köztemetés</t>
  </si>
  <si>
    <t>Csatornahasználati támogatás</t>
  </si>
  <si>
    <t>Egészségügyi szűrővizsgálatok</t>
  </si>
  <si>
    <t>Felsőoktatás tám.</t>
  </si>
  <si>
    <t>Rendkívüli gyermekvédelmi támogatás</t>
  </si>
  <si>
    <t>Közterület rendjének fenntartása</t>
  </si>
  <si>
    <t>Katasztrófa-alap</t>
  </si>
  <si>
    <t>Szabadság megváltás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</si>
  <si>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</si>
  <si>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</si>
  <si>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</si>
  <si>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</si>
  <si>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</si>
  <si>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Cégautó adó</t>
  </si>
  <si>
    <t>Hulladékgazdálkodási Társ.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</si>
  <si>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</si>
  <si>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</si>
  <si>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</si>
  <si>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</si>
  <si>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Éves létszám-előirányzat költségvetési szervenként</t>
  </si>
  <si>
    <t>Bolgár Kisebbségi Önkormányzat</t>
  </si>
  <si>
    <t>NYWYG Egyesület támogatása</t>
  </si>
  <si>
    <t>Kiegészítés ingyenes tk.ellátáshoz</t>
  </si>
  <si>
    <t>PH és Egészségház eng.terv</t>
  </si>
  <si>
    <t>I-VIII. Költségvetési bevételek</t>
  </si>
  <si>
    <t>IX. Pénzforgalom nélküli bevételek összesen:</t>
  </si>
  <si>
    <t>I-X. Bevételek mindösszesen:</t>
  </si>
  <si>
    <t>Műk.célú támogatás  Házi segítségnyújtás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</si>
  <si>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</si>
  <si>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</si>
  <si>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</si>
  <si>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</si>
  <si>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</si>
  <si>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</si>
  <si>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</si>
  <si>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</si>
  <si>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</si>
  <si>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</si>
  <si>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</si>
  <si>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t>Jóléti, sport és kultúrális kiadások</t>
  </si>
  <si>
    <t>ABÉVA KFT. konyha- és szolgálati lakás bővítés</t>
  </si>
  <si>
    <t>2011.évi terv</t>
  </si>
  <si>
    <t>2010. évi III.</t>
  </si>
  <si>
    <t>mód. ei.</t>
  </si>
  <si>
    <t xml:space="preserve">2011. évi </t>
  </si>
  <si>
    <t>ei.</t>
  </si>
  <si>
    <t>Településőrség támogatása</t>
  </si>
  <si>
    <t>Gyermekvédelmi támogatás</t>
  </si>
  <si>
    <t>Átvett pénzeszköz diáksportra</t>
  </si>
  <si>
    <t>1. Polgármesteri Hivatal müködési és közhatalmi bev. össz:</t>
  </si>
  <si>
    <t>I.  Önkormányzat Intézményi müködési és közhatalmi bev. össz:</t>
  </si>
  <si>
    <t>IV-VI. Önkormányzatok költségvetési kapott tám:</t>
  </si>
  <si>
    <t>VII. Működési és felhalm. célú pe. átv. államházt. kivülről</t>
  </si>
  <si>
    <t>Alkalmazottak térítése Szivárvány</t>
  </si>
  <si>
    <t>Ingatlan értékesítése</t>
  </si>
  <si>
    <t>Átvett pénzeszköz Örmény Kisebbség</t>
  </si>
  <si>
    <t>Lakásépítési kölcsön visszafizetés</t>
  </si>
  <si>
    <t>ABÉVA-nak nyújtott kölcsön vissza</t>
  </si>
  <si>
    <t>VIII. Kölcsönök visszatérülése összesen:</t>
  </si>
  <si>
    <t>Előző évi ei. maradvány, pénzmaradvány igénybevétele</t>
  </si>
  <si>
    <t>Kieg. tám. közoktatási feladatokhoz</t>
  </si>
  <si>
    <r>
      <t xml:space="preserve">Alsónémedi Nagyközség Önkormányzat 2011. évi </t>
    </r>
    <r>
      <rPr>
        <b/>
        <u val="single"/>
        <sz val="14"/>
        <rFont val="Times New Roman"/>
        <family val="1"/>
      </rPr>
      <t>kiadásai</t>
    </r>
  </si>
  <si>
    <t>III.mód.ei.</t>
  </si>
  <si>
    <t>2011.évi</t>
  </si>
  <si>
    <t>Mozgáskorlátozottak közlekedési támogatása</t>
  </si>
  <si>
    <t>ABÉVA KFT. egyéb támogatás</t>
  </si>
  <si>
    <t>Tűzoltóság támogatása</t>
  </si>
  <si>
    <t>Vörösiszap katasztrófa kárenyhítés</t>
  </si>
  <si>
    <t>Árvízkárosult települések támogatása</t>
  </si>
  <si>
    <t>Rendszeres gyermekvédelmi támogatás</t>
  </si>
  <si>
    <t>Óvodáztatási támogatás</t>
  </si>
  <si>
    <t>Rászoruló gyermekek támogatása</t>
  </si>
  <si>
    <t>Iskolai betörés miatti kötelezettség</t>
  </si>
  <si>
    <t>1. )Személyi juttatások</t>
  </si>
  <si>
    <t>2.) Munkaadókat terhelő járulékok</t>
  </si>
  <si>
    <t>3.) Dologi kiadások</t>
  </si>
  <si>
    <t>4.) Egyéb működési kiadások összesen</t>
  </si>
  <si>
    <t>Adó- és illeték kiszabása</t>
  </si>
  <si>
    <t>5.) Ellátottak pénzbeli juttatásai összesen</t>
  </si>
  <si>
    <t>Működési kiadások mindösszesen</t>
  </si>
  <si>
    <t>6.) Egyéb felhalmozási kiadások</t>
  </si>
  <si>
    <t>7.) Beruházások</t>
  </si>
  <si>
    <t>8.) Felújítások</t>
  </si>
  <si>
    <t>Felhalmozási kiadások mindösszesen</t>
  </si>
  <si>
    <t>9.) Kölcsönök nyújtása:</t>
  </si>
  <si>
    <t>10.) Tartalékok</t>
  </si>
  <si>
    <t>2011. évi</t>
  </si>
  <si>
    <t>Mozgáskorlátozottak közlkedési támogatása</t>
  </si>
  <si>
    <t>Egyéb működési célú kiadás</t>
  </si>
  <si>
    <t>Ellátottak pénzbeni juttatásai</t>
  </si>
  <si>
    <t>Egyéb működési célú kiadások</t>
  </si>
  <si>
    <t>III. mód. ei.</t>
  </si>
  <si>
    <t>Munkahelyi vendéglátáts</t>
  </si>
  <si>
    <t>2010. III. mód. ei.</t>
  </si>
  <si>
    <t>Normatíva elszámolása</t>
  </si>
  <si>
    <t>ABÉVA egyéb támogatás</t>
  </si>
  <si>
    <t>Irattár rendezés</t>
  </si>
  <si>
    <t>Bérleti díjak ABÉVA</t>
  </si>
  <si>
    <t>Üzemeltetési díj ABÉVA</t>
  </si>
  <si>
    <t>Vállalkozók estje</t>
  </si>
  <si>
    <t>Alsónémedi Nagyközség  Önkormányzat 2011. évi tartalékának alakulása</t>
  </si>
  <si>
    <t>Szennyvíztisztító önerő 284/2010.(11.16.)</t>
  </si>
  <si>
    <t>Településközpont fejlesztése önerő 11/2010.(01.29.)</t>
  </si>
  <si>
    <t>Iskolai külső hőszigetelés önerő 112/2010.(04.30.)</t>
  </si>
  <si>
    <t>Speciálterv Kft. vitás kérdés rendezése</t>
  </si>
  <si>
    <t xml:space="preserve">Örmény Kisebbségi Önkormányzat 2011. évre tervezett </t>
  </si>
  <si>
    <t>Haraszti út járda</t>
  </si>
  <si>
    <t>Term.védelmi ter.kez.terv</t>
  </si>
  <si>
    <t xml:space="preserve">Felsőerdősor utca </t>
  </si>
  <si>
    <t>PH és Egészségház engedélyes terve, tejcsarnok bontása</t>
  </si>
  <si>
    <t>Iparterület közművesítése</t>
  </si>
  <si>
    <t>Templom körüli tér, díszkivilágítás</t>
  </si>
  <si>
    <t>Fedett kerékpártároló, udvarrendezés tervezése</t>
  </si>
  <si>
    <t>EKG készülék vásárlása</t>
  </si>
  <si>
    <t>Szám.tech. eszközök hivatalba</t>
  </si>
  <si>
    <t>Óvoda környéki aszfaltozás</t>
  </si>
  <si>
    <t>Nádtető felújítása, stb. Faluház</t>
  </si>
  <si>
    <t>Egyéb felhalmozási kiadások</t>
  </si>
  <si>
    <t xml:space="preserve">Nagyajta </t>
  </si>
  <si>
    <t>Egyéb felhalmozás összesen</t>
  </si>
  <si>
    <t>Ingatlan értékesítés</t>
  </si>
  <si>
    <t>ABÉVA kölcsön vissza</t>
  </si>
  <si>
    <t>Term.véd.ter.kezelési terv</t>
  </si>
  <si>
    <t>Felsőerdősor utca</t>
  </si>
  <si>
    <t>Kerékpártároló, stb. tervei</t>
  </si>
  <si>
    <t>Kulturális rendezvények</t>
  </si>
  <si>
    <t>Utazási költségek</t>
  </si>
  <si>
    <t>2010.évi pénzmaradvány</t>
  </si>
  <si>
    <t>Lakásépítési kölcsön nyújtása</t>
  </si>
  <si>
    <t>Pénzeszköz átadás tartalék</t>
  </si>
  <si>
    <t>2011. évi ei.</t>
  </si>
  <si>
    <t>Alsónémedi Nagyközség Önkormányzat 2011. évre tervezett beruházása és felújítása</t>
  </si>
  <si>
    <t xml:space="preserve">       ezer Ft</t>
  </si>
  <si>
    <t>ezer Ft</t>
  </si>
  <si>
    <t>Ei.</t>
  </si>
  <si>
    <t>M.ei.</t>
  </si>
  <si>
    <t>I. mód. ei.</t>
  </si>
  <si>
    <t>2010. évi normatíva elszámolása</t>
  </si>
  <si>
    <t>Lovasnap támogatása</t>
  </si>
  <si>
    <t>Mazsorett csoport támogatása</t>
  </si>
  <si>
    <t>Tigris dojó Egyesület támogatása</t>
  </si>
  <si>
    <t>Cseppek támogatása</t>
  </si>
  <si>
    <t>Chek-Nisszá támogatása</t>
  </si>
  <si>
    <t>Rendelkezésre állási támogatás</t>
  </si>
  <si>
    <t>813000 Zöldterület-kezelés</t>
  </si>
  <si>
    <t>Dabasi Mentőszolgálat támogatása</t>
  </si>
  <si>
    <t>552001 Üdülői szálláshely szolgáltatás</t>
  </si>
  <si>
    <t>682002 Nem lakóingatlan bérbeadása, üzemeltetése</t>
  </si>
  <si>
    <t>682001 Lakóingatlan bérbeadása, üzemeltetése</t>
  </si>
  <si>
    <t>841352 Mezőgazdasági támogatások</t>
  </si>
  <si>
    <t>841126 Önkormányzatok igazgatási tevékenysége</t>
  </si>
  <si>
    <t>890506 Egyházak közösségi és hitéleti tevékenységének támogatása</t>
  </si>
  <si>
    <t>890302 Civil szervezetek program- és egyéb támogatása</t>
  </si>
  <si>
    <t>890301 Civil szervezetek működési támogatása</t>
  </si>
  <si>
    <t>2011. évi I. mód. ei.</t>
  </si>
  <si>
    <t>Bérkompenzáció</t>
  </si>
  <si>
    <t>842421 Közterület rendjének fenntartása</t>
  </si>
  <si>
    <t>841133 Adó, illeték kiszabása, beszedése, ellenőrzése</t>
  </si>
  <si>
    <t>841127 Helyi kisebbségi önkormányzat</t>
  </si>
  <si>
    <t>841161 Kisebbségi választások</t>
  </si>
  <si>
    <t>841403 Községüzemeltetés</t>
  </si>
  <si>
    <t>841402 Közvilágítás</t>
  </si>
  <si>
    <t>843044 Gyógyító-megelőző ellátások finanszírozása</t>
  </si>
  <si>
    <t>960302 Köztemető-fenntartás és működtetés</t>
  </si>
  <si>
    <t>889921 Szociális étkeztetés</t>
  </si>
  <si>
    <t>882115 Ápolási díj alanyi jogon</t>
  </si>
  <si>
    <t>882111 Rendszeres szociális segély</t>
  </si>
  <si>
    <t>882116 Ápolási díj méltányossági alapon</t>
  </si>
  <si>
    <t>882112 Időskorúak járadéka</t>
  </si>
  <si>
    <t>882113 Lakásfenntartási támogatás normatív alapon</t>
  </si>
  <si>
    <t>882122 Átmeneti segély</t>
  </si>
  <si>
    <t>882123 Temetési segély</t>
  </si>
  <si>
    <t>882203 Köztemetés</t>
  </si>
  <si>
    <t>882202 Közgyógyellátás</t>
  </si>
  <si>
    <t>882129 Egyéb önk.eseti pénzbeli ellátások</t>
  </si>
  <si>
    <t>562913 Iskolai intézményi étkeztetés</t>
  </si>
  <si>
    <t>562917 Munkahelyi vendéglátás</t>
  </si>
  <si>
    <t>852011 Általános iskolai nevelés 1 - 4</t>
  </si>
  <si>
    <t>852021 Általános iskolai nevelés 5 - 8</t>
  </si>
  <si>
    <t>855911 Általános iskola napközi</t>
  </si>
  <si>
    <t>931204 Diáksport</t>
  </si>
  <si>
    <t>910502 Közművelődési intézmények működtetése</t>
  </si>
  <si>
    <t>910123 Könyvtári szolgáltatások</t>
  </si>
  <si>
    <t>Eredeti ei.</t>
  </si>
  <si>
    <t>2011. I. mód. ei.</t>
  </si>
  <si>
    <t>Iskolai pályázat kiviteli terv</t>
  </si>
  <si>
    <t>Iskolai pályázat műsz.ell.</t>
  </si>
  <si>
    <t>Informatikai normatíva iskola</t>
  </si>
  <si>
    <t>Kamera vásárlás</t>
  </si>
  <si>
    <t>Fő út 56. vételár hátralék</t>
  </si>
  <si>
    <t>Csapadékvíz elvezetés</t>
  </si>
  <si>
    <t>ABÉVA támogatása</t>
  </si>
  <si>
    <t>EKG készülék vásárlás</t>
  </si>
  <si>
    <t>Informatikai normatíva</t>
  </si>
  <si>
    <t>Vételár hátralék Fő út 56.</t>
  </si>
  <si>
    <t>EKG vásárlás</t>
  </si>
  <si>
    <t>II.mód.ei.</t>
  </si>
  <si>
    <t>II. mód.ei.</t>
  </si>
  <si>
    <t>II. mód. ei.</t>
  </si>
  <si>
    <t>2011.évi II.mód.ei.</t>
  </si>
  <si>
    <t>2011. II. mód.ei.</t>
  </si>
  <si>
    <t>2011. I. m.ei.</t>
  </si>
  <si>
    <t>2011.II.m.ei.</t>
  </si>
  <si>
    <t>Átvett pénzeszköz népszámlálás</t>
  </si>
  <si>
    <t>Átvett pénzeszköz falunapok támogatása</t>
  </si>
  <si>
    <t>Átvett pénzeszköz Kistérségtől</t>
  </si>
  <si>
    <t>Molnár Sándor támogatása</t>
  </si>
  <si>
    <t>2011.évi III.mód.ei.</t>
  </si>
  <si>
    <t>Adójutalék</t>
  </si>
  <si>
    <t>Búcsú költségei</t>
  </si>
  <si>
    <t>X faktor koncert szervezése</t>
  </si>
  <si>
    <t>2011. III.mód.ei.</t>
  </si>
  <si>
    <t>Iskolai atlétikai pálya</t>
  </si>
  <si>
    <t>HÉSZ, településrendezési eszközök felülvizsgálat</t>
  </si>
  <si>
    <t>Csapadékvíz elvezetési koncepció terve</t>
  </si>
  <si>
    <t>Utcák engedélyes tervei</t>
  </si>
  <si>
    <t>Közlekedési koncepció terve</t>
  </si>
  <si>
    <t>Iskolai hőszigetelés</t>
  </si>
  <si>
    <t>Templom körüli tér, díszkivilágítás, stb.</t>
  </si>
  <si>
    <t>Speciálterv vitás kérdés rendezése</t>
  </si>
  <si>
    <t>Galéria készítés ovi</t>
  </si>
  <si>
    <t>Szivattyú vásárlás ovi</t>
  </si>
  <si>
    <t>Konyhagéphez mákőrlő</t>
  </si>
  <si>
    <t>Felhalmozási kiadások és kölcsönök mindösszesen</t>
  </si>
  <si>
    <t>2011.III.m.ei.</t>
  </si>
  <si>
    <t>Atlétikai pálya előleg</t>
  </si>
  <si>
    <t>HÉSZ, tel.rend.eszk. felülvizsgálat</t>
  </si>
  <si>
    <t>Speciálterv vitás kérdés</t>
  </si>
  <si>
    <t>Közlekedési konc.terve</t>
  </si>
  <si>
    <t>Ecsapadékvíz elvezetési konc.terve</t>
  </si>
  <si>
    <t>Nádtető, kerítés Faluház</t>
  </si>
  <si>
    <t>Átadás fejlesztésre</t>
  </si>
  <si>
    <t>Átvétel működésből</t>
  </si>
  <si>
    <t>Átvétel tartalékból</t>
  </si>
  <si>
    <t>IV.mód.ei.</t>
  </si>
  <si>
    <t>Közfoglalkoztatás támogatása</t>
  </si>
  <si>
    <t>Közfoglalkoztatás</t>
  </si>
  <si>
    <t>2011. IV.mód.ei.</t>
  </si>
  <si>
    <t>2011.IV.m.ei.</t>
  </si>
  <si>
    <t>2011.évi IV.m.ei.</t>
  </si>
  <si>
    <t>EHO</t>
  </si>
  <si>
    <t>Céljuttatás</t>
  </si>
  <si>
    <t>Anyakönyvvezetők díja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</si>
</sst>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0" fillId="0" borderId="5" xfId="0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4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0" fontId="27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171" fontId="25" fillId="0" borderId="0" xfId="15" applyNumberFormat="1" applyFont="1" applyFill="1" applyBorder="1" applyAlignment="1">
      <alignment horizontal="right"/>
    </xf>
    <xf numFmtId="10" fontId="25" fillId="0" borderId="0" xfId="19" applyNumberFormat="1" applyFont="1" applyAlignment="1">
      <alignment/>
    </xf>
    <xf numFmtId="171" fontId="24" fillId="0" borderId="0" xfId="15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171" fontId="24" fillId="0" borderId="0" xfId="15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1" fontId="24" fillId="0" borderId="0" xfId="15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171" fontId="25" fillId="0" borderId="0" xfId="15" applyNumberFormat="1" applyFont="1" applyAlignment="1">
      <alignment/>
    </xf>
    <xf numFmtId="171" fontId="25" fillId="0" borderId="0" xfId="15" applyNumberFormat="1" applyFont="1" applyAlignment="1">
      <alignment horizontal="right"/>
    </xf>
    <xf numFmtId="0" fontId="24" fillId="0" borderId="0" xfId="0" applyFont="1" applyAlignment="1">
      <alignment/>
    </xf>
    <xf numFmtId="171" fontId="2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25" fillId="0" borderId="0" xfId="19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Alignment="1">
      <alignment/>
    </xf>
    <xf numFmtId="171" fontId="0" fillId="0" borderId="0" xfId="15" applyNumberFormat="1" applyAlignment="1">
      <alignment horizontal="center"/>
    </xf>
    <xf numFmtId="171" fontId="25" fillId="0" borderId="0" xfId="15" applyNumberFormat="1" applyFont="1" applyAlignment="1">
      <alignment horizontal="center"/>
    </xf>
    <xf numFmtId="171" fontId="25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/>
    </xf>
    <xf numFmtId="3" fontId="2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1" fontId="24" fillId="0" borderId="0" xfId="15" applyNumberFormat="1" applyFont="1" applyBorder="1" applyAlignment="1">
      <alignment horizontal="right"/>
    </xf>
    <xf numFmtId="171" fontId="25" fillId="0" borderId="0" xfId="15" applyNumberFormat="1" applyFont="1" applyBorder="1" applyAlignment="1">
      <alignment horizontal="right"/>
    </xf>
    <xf numFmtId="0" fontId="29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171" fontId="24" fillId="0" borderId="0" xfId="15" applyNumberFormat="1" applyFont="1" applyAlignment="1">
      <alignment horizontal="center"/>
    </xf>
    <xf numFmtId="171" fontId="25" fillId="0" borderId="0" xfId="15" applyNumberFormat="1" applyFont="1" applyAlignment="1">
      <alignment horizontal="center"/>
    </xf>
    <xf numFmtId="0" fontId="30" fillId="0" borderId="0" xfId="0" applyFont="1" applyBorder="1" applyAlignment="1">
      <alignment horizontal="left"/>
    </xf>
    <xf numFmtId="171" fontId="31" fillId="0" borderId="0" xfId="15" applyNumberFormat="1" applyFont="1" applyAlignment="1">
      <alignment/>
    </xf>
    <xf numFmtId="0" fontId="20" fillId="0" borderId="0" xfId="0" applyFont="1" applyAlignment="1">
      <alignment horizontal="center"/>
    </xf>
    <xf numFmtId="171" fontId="2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0" fontId="20" fillId="0" borderId="0" xfId="0" applyFont="1" applyAlignment="1">
      <alignment horizontal="left"/>
    </xf>
    <xf numFmtId="171" fontId="2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17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171" fontId="24" fillId="0" borderId="0" xfId="15" applyNumberFormat="1" applyFont="1" applyAlignment="1">
      <alignment/>
    </xf>
    <xf numFmtId="171" fontId="0" fillId="0" borderId="1" xfId="15" applyNumberFormat="1" applyBorder="1" applyAlignment="1">
      <alignment/>
    </xf>
    <xf numFmtId="171" fontId="1" fillId="0" borderId="0" xfId="15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Fill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14" fillId="0" borderId="2" xfId="15" applyNumberFormat="1" applyFont="1" applyBorder="1" applyAlignment="1">
      <alignment/>
    </xf>
    <xf numFmtId="171" fontId="14" fillId="0" borderId="5" xfId="0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4" fillId="0" borderId="5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12" fillId="0" borderId="0" xfId="15" applyNumberFormat="1" applyFont="1" applyBorder="1" applyAlignment="1">
      <alignment/>
    </xf>
    <xf numFmtId="171" fontId="14" fillId="0" borderId="6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2" fillId="0" borderId="1" xfId="15" applyNumberFormat="1" applyFont="1" applyBorder="1" applyAlignment="1">
      <alignment/>
    </xf>
    <xf numFmtId="171" fontId="14" fillId="0" borderId="6" xfId="15" applyNumberFormat="1" applyFont="1" applyBorder="1" applyAlignment="1">
      <alignment/>
    </xf>
    <xf numFmtId="171" fontId="12" fillId="0" borderId="2" xfId="15" applyNumberFormat="1" applyFont="1" applyBorder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5" xfId="15" applyNumberFormat="1" applyFont="1" applyBorder="1" applyAlignment="1">
      <alignment/>
    </xf>
    <xf numFmtId="171" fontId="0" fillId="0" borderId="0" xfId="15" applyNumberFormat="1" applyFont="1" applyAlignment="1">
      <alignment vertical="center" wrapText="1"/>
    </xf>
    <xf numFmtId="171" fontId="0" fillId="0" borderId="2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71" fontId="24" fillId="0" borderId="0" xfId="15" applyNumberFormat="1" applyFont="1" applyAlignment="1">
      <alignment horizontal="right"/>
    </xf>
    <xf numFmtId="171" fontId="0" fillId="0" borderId="1" xfId="15" applyNumberFormat="1" applyFont="1" applyFill="1" applyBorder="1" applyAlignment="1">
      <alignment/>
    </xf>
    <xf numFmtId="171" fontId="24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1" fontId="13" fillId="0" borderId="5" xfId="0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0" fontId="25" fillId="0" borderId="1" xfId="0" applyFont="1" applyFill="1" applyBorder="1" applyAlignment="1">
      <alignment horizontal="center"/>
    </xf>
    <xf numFmtId="171" fontId="24" fillId="0" borderId="0" xfId="15" applyNumberFormat="1" applyFont="1" applyBorder="1" applyAlignment="1">
      <alignment/>
    </xf>
    <xf numFmtId="171" fontId="25" fillId="0" borderId="0" xfId="15" applyNumberFormat="1" applyFont="1" applyBorder="1" applyAlignment="1">
      <alignment/>
    </xf>
    <xf numFmtId="171" fontId="24" fillId="0" borderId="0" xfId="15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71" fontId="0" fillId="0" borderId="0" xfId="15" applyNumberFormat="1" applyFont="1" applyAlignment="1">
      <alignment horizontal="left"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171" fontId="24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8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/>
    </xf>
    <xf numFmtId="0" fontId="2" fillId="0" borderId="23" xfId="0" applyFont="1" applyBorder="1" applyAlignment="1">
      <alignment horizontal="right" vertical="top" wrapText="1"/>
    </xf>
    <xf numFmtId="0" fontId="7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24" xfId="0" applyBorder="1" applyAlignment="1">
      <alignment/>
    </xf>
    <xf numFmtId="175" fontId="15" fillId="0" borderId="6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171" fontId="14" fillId="0" borderId="2" xfId="15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5" fillId="0" borderId="10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22" xfId="0" applyBorder="1" applyAlignment="1">
      <alignment/>
    </xf>
    <xf numFmtId="0" fontId="25" fillId="0" borderId="1" xfId="0" applyFont="1" applyBorder="1" applyAlignment="1">
      <alignment vertical="center"/>
    </xf>
    <xf numFmtId="0" fontId="25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2"/>
  <sheetViews>
    <sheetView workbookViewId="0" topLeftCell="A1">
      <selection activeCell="O25" sqref="O25"/>
    </sheetView>
  </sheetViews>
  <sheetFormatPr defaultColWidth="9.140625" defaultRowHeight="12.75"/>
  <sheetData>
    <row r="8" spans="1:9" ht="26.25">
      <c r="A8" s="294" t="s">
        <v>113</v>
      </c>
      <c r="B8" s="294"/>
      <c r="C8" s="294"/>
      <c r="D8" s="294"/>
      <c r="E8" s="294"/>
      <c r="F8" s="294"/>
      <c r="G8" s="294"/>
      <c r="H8" s="294"/>
      <c r="I8" s="294"/>
    </row>
    <row r="9" spans="1:9" ht="23.25">
      <c r="A9" s="79"/>
      <c r="B9" s="79"/>
      <c r="C9" s="79"/>
      <c r="D9" s="79"/>
      <c r="E9" s="79"/>
      <c r="F9" s="79"/>
      <c r="G9" s="79"/>
      <c r="H9" s="79"/>
      <c r="I9" s="79"/>
    </row>
    <row r="10" spans="1:9" ht="23.25">
      <c r="A10" s="79"/>
      <c r="B10" s="79"/>
      <c r="C10" s="79"/>
      <c r="D10" s="79"/>
      <c r="E10" s="79"/>
      <c r="F10" s="79"/>
      <c r="G10" s="79"/>
      <c r="H10" s="79"/>
      <c r="I10" s="79"/>
    </row>
    <row r="16" spans="2:7" ht="15.75">
      <c r="B16" s="33" t="s">
        <v>114</v>
      </c>
      <c r="C16" s="33" t="s">
        <v>35</v>
      </c>
      <c r="D16" s="33"/>
      <c r="E16" s="33"/>
      <c r="F16" s="33"/>
      <c r="G16" s="33"/>
    </row>
    <row r="17" spans="2:7" ht="15.75">
      <c r="B17" s="33"/>
      <c r="C17" s="33"/>
      <c r="D17" s="33"/>
      <c r="E17" s="33"/>
      <c r="F17" s="33"/>
      <c r="G17" s="33"/>
    </row>
    <row r="18" spans="2:7" ht="15.75">
      <c r="B18" s="33"/>
      <c r="C18" s="33"/>
      <c r="D18" s="33"/>
      <c r="E18" s="33"/>
      <c r="F18" s="33"/>
      <c r="G18" s="33"/>
    </row>
    <row r="19" spans="2:7" ht="15.75">
      <c r="B19" s="33"/>
      <c r="C19" s="33"/>
      <c r="D19" s="33"/>
      <c r="E19" s="33"/>
      <c r="F19" s="33"/>
      <c r="G19" s="33"/>
    </row>
    <row r="20" spans="2:7" ht="15.75">
      <c r="B20" s="33"/>
      <c r="C20" s="33"/>
      <c r="D20" s="33"/>
      <c r="E20" s="33"/>
      <c r="F20" s="33"/>
      <c r="G20" s="33"/>
    </row>
    <row r="21" spans="2:7" ht="15.75">
      <c r="B21" s="33" t="s">
        <v>115</v>
      </c>
      <c r="C21" s="33" t="s">
        <v>161</v>
      </c>
      <c r="D21" s="33"/>
      <c r="E21" s="33"/>
      <c r="F21" s="33"/>
      <c r="G21" s="33"/>
    </row>
    <row r="22" spans="2:7" ht="15.75">
      <c r="B22" s="33"/>
      <c r="C22" s="33"/>
      <c r="D22" s="33"/>
      <c r="E22" s="33"/>
      <c r="F22" s="33"/>
      <c r="G22" s="33"/>
    </row>
    <row r="23" spans="2:7" ht="15.75">
      <c r="B23" s="33"/>
      <c r="C23" s="33"/>
      <c r="D23" s="33"/>
      <c r="E23" s="33"/>
      <c r="F23" s="33"/>
      <c r="G23" s="33"/>
    </row>
    <row r="24" spans="2:7" ht="15.75">
      <c r="B24" s="33"/>
      <c r="C24" s="33"/>
      <c r="D24" s="33"/>
      <c r="E24" s="33"/>
      <c r="F24" s="33"/>
      <c r="G24" s="33"/>
    </row>
    <row r="25" spans="2:7" ht="15.75">
      <c r="B25" s="33"/>
      <c r="C25" s="33"/>
      <c r="D25" s="33"/>
      <c r="E25" s="33"/>
      <c r="F25" s="33"/>
      <c r="G25" s="33"/>
    </row>
    <row r="26" spans="2:7" ht="15.75">
      <c r="B26" s="33" t="s">
        <v>117</v>
      </c>
      <c r="C26" s="33" t="s">
        <v>116</v>
      </c>
      <c r="D26" s="33"/>
      <c r="E26" s="33"/>
      <c r="F26" s="33"/>
      <c r="G26" s="33"/>
    </row>
    <row r="27" spans="2:7" ht="15.75">
      <c r="B27" s="33"/>
      <c r="C27" s="33"/>
      <c r="D27" s="33"/>
      <c r="E27" s="33"/>
      <c r="F27" s="33"/>
      <c r="G27" s="33"/>
    </row>
    <row r="28" spans="2:7" ht="15.75">
      <c r="B28" s="33"/>
      <c r="C28" s="33"/>
      <c r="D28" s="33"/>
      <c r="E28" s="33"/>
      <c r="F28" s="33"/>
      <c r="G28" s="33"/>
    </row>
    <row r="29" spans="2:7" ht="15.75">
      <c r="B29" s="33"/>
      <c r="C29" s="33"/>
      <c r="D29" s="33"/>
      <c r="E29" s="33"/>
      <c r="F29" s="33"/>
      <c r="G29" s="33"/>
    </row>
    <row r="30" spans="2:7" ht="15.75">
      <c r="B30" s="33"/>
      <c r="C30" s="33"/>
      <c r="D30" s="33"/>
      <c r="E30" s="33"/>
      <c r="F30" s="33"/>
      <c r="G30" s="33"/>
    </row>
    <row r="31" spans="2:7" ht="15.75">
      <c r="B31" s="33" t="s">
        <v>118</v>
      </c>
      <c r="C31" s="33" t="s">
        <v>65</v>
      </c>
      <c r="D31" s="33"/>
      <c r="E31" s="33"/>
      <c r="F31" s="33"/>
      <c r="G31" s="33"/>
    </row>
    <row r="32" spans="2:7" ht="15.75">
      <c r="B32" s="33"/>
      <c r="C32" s="33"/>
      <c r="D32" s="33"/>
      <c r="E32" s="33"/>
      <c r="F32" s="33"/>
      <c r="G32" s="33"/>
    </row>
  </sheetData>
  <mergeCells count="1">
    <mergeCell ref="A8:I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&amp;R1. sz. melléklet /2012.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1">
      <selection activeCell="L13" sqref="L13"/>
    </sheetView>
  </sheetViews>
  <sheetFormatPr defaultColWidth="9.140625" defaultRowHeight="12.75"/>
  <cols>
    <col min="1" max="1" width="24.8515625" style="23" customWidth="1"/>
    <col min="2" max="2" width="17.7109375" style="2" customWidth="1"/>
    <col min="3" max="3" width="10.7109375" style="2" hidden="1" customWidth="1"/>
    <col min="4" max="4" width="17.57421875" style="2" customWidth="1"/>
    <col min="5" max="5" width="21.140625" style="2" customWidth="1"/>
    <col min="6" max="7" width="21.421875" style="23" customWidth="1"/>
    <col min="8" max="16384" width="9.140625" style="23" customWidth="1"/>
  </cols>
  <sheetData>
    <row r="1" ht="10.5" customHeight="1">
      <c r="A1" s="1"/>
    </row>
    <row r="2" spans="1:7" ht="12.75" customHeight="1">
      <c r="A2" s="322" t="s">
        <v>437</v>
      </c>
      <c r="B2" s="322"/>
      <c r="C2" s="322"/>
      <c r="D2" s="322"/>
      <c r="E2" s="322"/>
      <c r="F2" s="322"/>
      <c r="G2" s="322"/>
    </row>
    <row r="3" spans="1:7" ht="21.75" customHeight="1">
      <c r="A3" s="322"/>
      <c r="B3" s="322"/>
      <c r="C3" s="322"/>
      <c r="D3" s="322"/>
      <c r="E3" s="322"/>
      <c r="F3" s="322"/>
      <c r="G3" s="322"/>
    </row>
    <row r="4" spans="1:5" ht="21.75" customHeight="1">
      <c r="A4" s="46"/>
      <c r="B4" s="46"/>
      <c r="C4" s="46"/>
      <c r="D4" s="46"/>
      <c r="E4" s="46"/>
    </row>
    <row r="5" spans="6:7" ht="16.5" thickBot="1">
      <c r="F5" s="14" t="s">
        <v>438</v>
      </c>
      <c r="G5" s="14" t="s">
        <v>438</v>
      </c>
    </row>
    <row r="6" spans="1:7" ht="21" customHeight="1">
      <c r="A6" s="323" t="s">
        <v>0</v>
      </c>
      <c r="B6" s="323" t="s">
        <v>489</v>
      </c>
      <c r="C6" s="323" t="s">
        <v>37</v>
      </c>
      <c r="D6" s="323" t="s">
        <v>490</v>
      </c>
      <c r="E6" s="323" t="s">
        <v>506</v>
      </c>
      <c r="F6" s="326" t="s">
        <v>517</v>
      </c>
      <c r="G6" s="326" t="s">
        <v>543</v>
      </c>
    </row>
    <row r="7" spans="1:7" ht="14.25" customHeight="1" thickBot="1">
      <c r="A7" s="324"/>
      <c r="B7" s="324"/>
      <c r="C7" s="324"/>
      <c r="D7" s="324"/>
      <c r="E7" s="324"/>
      <c r="F7" s="327"/>
      <c r="G7" s="327"/>
    </row>
    <row r="8" spans="1:5" ht="1.5" customHeight="1" hidden="1">
      <c r="A8" s="325"/>
      <c r="B8" s="325"/>
      <c r="C8" s="325"/>
      <c r="D8" s="325"/>
      <c r="E8" s="325"/>
    </row>
    <row r="9" spans="1:8" ht="19.5" thickBot="1">
      <c r="A9" s="328" t="s">
        <v>30</v>
      </c>
      <c r="B9" s="329"/>
      <c r="C9" s="329"/>
      <c r="D9" s="329"/>
      <c r="E9" s="329"/>
      <c r="F9" s="329"/>
      <c r="G9" s="330"/>
      <c r="H9" s="240"/>
    </row>
    <row r="10" spans="1:7" ht="31.5">
      <c r="A10" s="62" t="s">
        <v>519</v>
      </c>
      <c r="B10" s="251">
        <v>10000</v>
      </c>
      <c r="C10" s="251">
        <v>2000</v>
      </c>
      <c r="D10" s="251">
        <v>15000</v>
      </c>
      <c r="E10" s="251">
        <v>15000</v>
      </c>
      <c r="F10" s="253">
        <v>13875</v>
      </c>
      <c r="G10" s="253">
        <v>13775</v>
      </c>
    </row>
    <row r="11" spans="1:7" ht="15.75" customHeight="1">
      <c r="A11" s="63" t="s">
        <v>413</v>
      </c>
      <c r="B11" s="244">
        <v>2000</v>
      </c>
      <c r="C11" s="244">
        <v>400</v>
      </c>
      <c r="D11" s="244">
        <v>2000</v>
      </c>
      <c r="E11" s="244">
        <v>2000</v>
      </c>
      <c r="F11" s="245">
        <v>2000</v>
      </c>
      <c r="G11" s="245">
        <v>2000</v>
      </c>
    </row>
    <row r="12" spans="1:7" ht="15.75" customHeight="1">
      <c r="A12" s="63" t="s">
        <v>414</v>
      </c>
      <c r="B12" s="244">
        <v>43000</v>
      </c>
      <c r="C12" s="244">
        <v>8000</v>
      </c>
      <c r="D12" s="244">
        <v>43000</v>
      </c>
      <c r="E12" s="244">
        <v>43000</v>
      </c>
      <c r="F12" s="245">
        <v>43000</v>
      </c>
      <c r="G12" s="245">
        <v>43000</v>
      </c>
    </row>
    <row r="13" spans="1:7" ht="45" customHeight="1">
      <c r="A13" s="63" t="s">
        <v>415</v>
      </c>
      <c r="B13" s="244">
        <v>11250</v>
      </c>
      <c r="C13" s="244">
        <v>2250</v>
      </c>
      <c r="D13" s="244">
        <v>11250</v>
      </c>
      <c r="E13" s="244">
        <v>11250</v>
      </c>
      <c r="F13" s="245">
        <v>12850</v>
      </c>
      <c r="G13" s="245">
        <v>12850</v>
      </c>
    </row>
    <row r="14" spans="1:7" ht="21.75" customHeight="1">
      <c r="A14" s="63" t="s">
        <v>416</v>
      </c>
      <c r="B14" s="244">
        <v>20000</v>
      </c>
      <c r="C14" s="244">
        <v>4000</v>
      </c>
      <c r="D14" s="244">
        <v>20000</v>
      </c>
      <c r="E14" s="244">
        <v>20000</v>
      </c>
      <c r="F14" s="245">
        <v>20000</v>
      </c>
      <c r="G14" s="245">
        <v>20000</v>
      </c>
    </row>
    <row r="15" spans="1:7" ht="35.25" customHeight="1">
      <c r="A15" s="63" t="s">
        <v>524</v>
      </c>
      <c r="B15" s="244">
        <v>6000</v>
      </c>
      <c r="C15" s="244">
        <v>1200</v>
      </c>
      <c r="D15" s="244">
        <v>6625</v>
      </c>
      <c r="E15" s="244">
        <v>6625</v>
      </c>
      <c r="F15" s="245">
        <v>57835</v>
      </c>
      <c r="G15" s="245">
        <v>57835</v>
      </c>
    </row>
    <row r="16" spans="1:7" ht="35.25" customHeight="1">
      <c r="A16" s="63" t="s">
        <v>525</v>
      </c>
      <c r="B16" s="244"/>
      <c r="C16" s="244"/>
      <c r="D16" s="244"/>
      <c r="E16" s="244"/>
      <c r="F16" s="245">
        <v>625</v>
      </c>
      <c r="G16" s="245">
        <v>625</v>
      </c>
    </row>
    <row r="17" spans="1:7" ht="36" customHeight="1">
      <c r="A17" s="63" t="s">
        <v>418</v>
      </c>
      <c r="B17" s="244">
        <v>1000</v>
      </c>
      <c r="C17" s="244">
        <v>200</v>
      </c>
      <c r="D17" s="244">
        <v>1000</v>
      </c>
      <c r="E17" s="244">
        <v>1000</v>
      </c>
      <c r="F17" s="245">
        <v>1000</v>
      </c>
      <c r="G17" s="245">
        <v>1000</v>
      </c>
    </row>
    <row r="18" spans="1:7" ht="35.25" customHeight="1">
      <c r="A18" s="63" t="s">
        <v>420</v>
      </c>
      <c r="B18" s="244">
        <v>1000</v>
      </c>
      <c r="C18" s="244">
        <v>200</v>
      </c>
      <c r="D18" s="244">
        <v>1000</v>
      </c>
      <c r="E18" s="244">
        <v>1000</v>
      </c>
      <c r="F18" s="245">
        <v>1000</v>
      </c>
      <c r="G18" s="245">
        <v>1000</v>
      </c>
    </row>
    <row r="19" spans="1:7" ht="24" customHeight="1">
      <c r="A19" s="63" t="s">
        <v>491</v>
      </c>
      <c r="B19" s="244"/>
      <c r="C19" s="244"/>
      <c r="D19" s="244">
        <v>600</v>
      </c>
      <c r="E19" s="244">
        <v>600</v>
      </c>
      <c r="F19" s="245">
        <v>600</v>
      </c>
      <c r="G19" s="245">
        <v>600</v>
      </c>
    </row>
    <row r="20" spans="1:7" ht="21.75" customHeight="1">
      <c r="A20" s="63" t="s">
        <v>492</v>
      </c>
      <c r="B20" s="244"/>
      <c r="C20" s="244"/>
      <c r="D20" s="244">
        <v>500</v>
      </c>
      <c r="E20" s="244">
        <v>500</v>
      </c>
      <c r="F20" s="245">
        <v>500</v>
      </c>
      <c r="G20" s="245">
        <v>500</v>
      </c>
    </row>
    <row r="21" spans="1:7" ht="35.25" customHeight="1">
      <c r="A21" s="63" t="s">
        <v>493</v>
      </c>
      <c r="B21" s="244"/>
      <c r="C21" s="244"/>
      <c r="D21" s="244">
        <v>300</v>
      </c>
      <c r="E21" s="244">
        <v>300</v>
      </c>
      <c r="F21" s="245">
        <v>300</v>
      </c>
      <c r="G21" s="245">
        <v>300</v>
      </c>
    </row>
    <row r="22" spans="1:7" ht="21.75" customHeight="1">
      <c r="A22" s="63" t="s">
        <v>494</v>
      </c>
      <c r="B22" s="244"/>
      <c r="C22" s="244"/>
      <c r="D22" s="244">
        <v>1250</v>
      </c>
      <c r="E22" s="244">
        <v>1250</v>
      </c>
      <c r="F22" s="245">
        <v>1250</v>
      </c>
      <c r="G22" s="245">
        <v>1250</v>
      </c>
    </row>
    <row r="23" spans="1:7" ht="18.75" customHeight="1">
      <c r="A23" s="63" t="s">
        <v>495</v>
      </c>
      <c r="B23" s="244"/>
      <c r="C23" s="244"/>
      <c r="D23" s="244">
        <v>5000</v>
      </c>
      <c r="E23" s="244">
        <v>5000</v>
      </c>
      <c r="F23" s="245">
        <v>5000</v>
      </c>
      <c r="G23" s="245">
        <v>5000</v>
      </c>
    </row>
    <row r="24" spans="1:7" ht="18.75" customHeight="1">
      <c r="A24" s="63" t="s">
        <v>498</v>
      </c>
      <c r="B24" s="244"/>
      <c r="C24" s="244"/>
      <c r="D24" s="244">
        <v>500</v>
      </c>
      <c r="E24" s="244">
        <v>500</v>
      </c>
      <c r="F24" s="245">
        <v>500</v>
      </c>
      <c r="G24" s="245">
        <v>500</v>
      </c>
    </row>
    <row r="25" spans="1:7" ht="18.75" customHeight="1">
      <c r="A25" s="63" t="s">
        <v>518</v>
      </c>
      <c r="B25" s="244"/>
      <c r="C25" s="244"/>
      <c r="D25" s="244"/>
      <c r="E25" s="244"/>
      <c r="F25" s="245">
        <v>5400</v>
      </c>
      <c r="G25" s="245">
        <v>18000</v>
      </c>
    </row>
    <row r="26" spans="1:7" ht="18.75" customHeight="1">
      <c r="A26" s="63" t="s">
        <v>521</v>
      </c>
      <c r="B26" s="244"/>
      <c r="C26" s="244"/>
      <c r="D26" s="244"/>
      <c r="E26" s="244"/>
      <c r="F26" s="245">
        <v>6000</v>
      </c>
      <c r="G26" s="245">
        <v>6000</v>
      </c>
    </row>
    <row r="27" spans="1:7" ht="29.25" customHeight="1">
      <c r="A27" s="63" t="s">
        <v>522</v>
      </c>
      <c r="B27" s="244"/>
      <c r="C27" s="244"/>
      <c r="D27" s="244"/>
      <c r="E27" s="244"/>
      <c r="F27" s="245">
        <v>1181</v>
      </c>
      <c r="G27" s="245">
        <v>1181</v>
      </c>
    </row>
    <row r="28" spans="1:7" ht="29.25" customHeight="1">
      <c r="A28" s="63" t="s">
        <v>526</v>
      </c>
      <c r="B28" s="244"/>
      <c r="C28" s="244"/>
      <c r="D28" s="244"/>
      <c r="E28" s="244"/>
      <c r="F28" s="245">
        <v>232</v>
      </c>
      <c r="G28" s="245">
        <v>232</v>
      </c>
    </row>
    <row r="29" spans="1:7" ht="29.25" customHeight="1">
      <c r="A29" s="63" t="s">
        <v>527</v>
      </c>
      <c r="B29" s="244"/>
      <c r="C29" s="244"/>
      <c r="D29" s="244"/>
      <c r="E29" s="244"/>
      <c r="F29" s="245">
        <v>150</v>
      </c>
      <c r="G29" s="245">
        <v>150</v>
      </c>
    </row>
    <row r="30" spans="1:7" ht="35.25" customHeight="1" thickBot="1">
      <c r="A30" s="246" t="s">
        <v>520</v>
      </c>
      <c r="B30" s="257"/>
      <c r="C30" s="257"/>
      <c r="D30" s="257"/>
      <c r="E30" s="257"/>
      <c r="F30" s="258">
        <v>1813</v>
      </c>
      <c r="G30" s="258">
        <v>1813</v>
      </c>
    </row>
    <row r="31" spans="1:7" ht="18" customHeight="1" thickBot="1">
      <c r="A31" s="61" t="s">
        <v>38</v>
      </c>
      <c r="B31" s="38">
        <f>SUM(B10:B18)</f>
        <v>94250</v>
      </c>
      <c r="C31" s="38">
        <f>SUM(C10:C18)</f>
        <v>18250</v>
      </c>
      <c r="D31" s="38">
        <f>SUM(D10:D30)</f>
        <v>108025</v>
      </c>
      <c r="E31" s="38">
        <f>SUM(E10:E30)</f>
        <v>108025</v>
      </c>
      <c r="F31" s="259">
        <f>SUM(F10:F30)</f>
        <v>175111</v>
      </c>
      <c r="G31" s="259">
        <f>SUM(G10:G30)</f>
        <v>187611</v>
      </c>
    </row>
    <row r="32" spans="1:5" ht="18" customHeight="1" thickBot="1">
      <c r="A32" s="59"/>
      <c r="B32" s="49"/>
      <c r="C32" s="49"/>
      <c r="D32" s="49"/>
      <c r="E32" s="60"/>
    </row>
    <row r="33" spans="1:7" ht="18" customHeight="1" thickBot="1">
      <c r="A33" s="328" t="s">
        <v>56</v>
      </c>
      <c r="B33" s="329"/>
      <c r="C33" s="329"/>
      <c r="D33" s="329"/>
      <c r="E33" s="329"/>
      <c r="F33" s="329"/>
      <c r="G33" s="330"/>
    </row>
    <row r="34" spans="1:7" ht="22.5" customHeight="1">
      <c r="A34" s="62" t="s">
        <v>421</v>
      </c>
      <c r="B34" s="251">
        <v>6000</v>
      </c>
      <c r="C34" s="251">
        <v>1200</v>
      </c>
      <c r="D34" s="251">
        <v>6000</v>
      </c>
      <c r="E34" s="252">
        <v>6000</v>
      </c>
      <c r="F34" s="253"/>
      <c r="G34" s="253"/>
    </row>
    <row r="35" spans="1:7" ht="30.75" customHeight="1">
      <c r="A35" s="202" t="s">
        <v>422</v>
      </c>
      <c r="B35" s="244">
        <v>2000</v>
      </c>
      <c r="C35" s="244">
        <v>400</v>
      </c>
      <c r="D35" s="251">
        <v>2000</v>
      </c>
      <c r="E35" s="252">
        <v>2000</v>
      </c>
      <c r="F35" s="245">
        <v>1350</v>
      </c>
      <c r="G35" s="245">
        <v>1350</v>
      </c>
    </row>
    <row r="36" spans="1:7" ht="15.75">
      <c r="A36" s="246" t="s">
        <v>412</v>
      </c>
      <c r="B36" s="254">
        <v>2000</v>
      </c>
      <c r="C36" s="254">
        <v>400</v>
      </c>
      <c r="D36" s="254">
        <v>2000</v>
      </c>
      <c r="E36" s="255">
        <v>2000</v>
      </c>
      <c r="F36" s="245">
        <v>2000</v>
      </c>
      <c r="G36" s="245">
        <v>2000</v>
      </c>
    </row>
    <row r="37" spans="1:7" ht="15.75">
      <c r="A37" s="63" t="s">
        <v>528</v>
      </c>
      <c r="B37" s="244"/>
      <c r="C37" s="244"/>
      <c r="D37" s="244"/>
      <c r="E37" s="244"/>
      <c r="F37" s="245">
        <v>62</v>
      </c>
      <c r="G37" s="245">
        <v>62</v>
      </c>
    </row>
    <row r="38" spans="1:7" ht="15.75">
      <c r="A38" s="63" t="s">
        <v>523</v>
      </c>
      <c r="B38" s="244"/>
      <c r="C38" s="244"/>
      <c r="D38" s="244"/>
      <c r="E38" s="244"/>
      <c r="F38" s="245">
        <v>44949</v>
      </c>
      <c r="G38" s="245">
        <v>45049</v>
      </c>
    </row>
    <row r="39" spans="1:7" ht="16.5" thickBot="1">
      <c r="A39" s="250" t="s">
        <v>496</v>
      </c>
      <c r="B39" s="256"/>
      <c r="C39" s="256"/>
      <c r="D39" s="256">
        <v>1560</v>
      </c>
      <c r="E39" s="256">
        <v>1560</v>
      </c>
      <c r="F39" s="245">
        <v>1560</v>
      </c>
      <c r="G39" s="245">
        <v>1560</v>
      </c>
    </row>
    <row r="40" spans="1:8" s="25" customFormat="1" ht="16.5" thickBot="1">
      <c r="A40" s="247" t="s">
        <v>39</v>
      </c>
      <c r="B40" s="248">
        <f>SUM(B34:B36)</f>
        <v>10000</v>
      </c>
      <c r="C40" s="248">
        <f>SUM(C34:C36)</f>
        <v>2000</v>
      </c>
      <c r="D40" s="248">
        <f>SUM(D34:D39)</f>
        <v>11560</v>
      </c>
      <c r="E40" s="249">
        <f>SUM(E34:E39)</f>
        <v>11560</v>
      </c>
      <c r="F40" s="243">
        <f>SUM(F34:F39)</f>
        <v>49921</v>
      </c>
      <c r="G40" s="243">
        <f>SUM(G34:G39)</f>
        <v>50021</v>
      </c>
      <c r="H40" s="260"/>
    </row>
    <row r="41" spans="6:7" ht="16.5" thickBot="1">
      <c r="F41" s="240"/>
      <c r="G41" s="240"/>
    </row>
    <row r="42" spans="1:7" ht="19.5" customHeight="1" thickBot="1">
      <c r="A42" s="328" t="s">
        <v>423</v>
      </c>
      <c r="B42" s="329"/>
      <c r="C42" s="329"/>
      <c r="D42" s="329"/>
      <c r="E42" s="329"/>
      <c r="F42" s="329"/>
      <c r="G42" s="330"/>
    </row>
    <row r="43" spans="1:7" ht="31.5">
      <c r="A43" s="62" t="s">
        <v>271</v>
      </c>
      <c r="B43" s="251">
        <v>500</v>
      </c>
      <c r="C43" s="251"/>
      <c r="D43" s="251">
        <f>SUM(B43:C43)</f>
        <v>500</v>
      </c>
      <c r="E43" s="252">
        <f>SUM(C43:D43)</f>
        <v>500</v>
      </c>
      <c r="F43" s="253">
        <v>500</v>
      </c>
      <c r="G43" s="253">
        <v>500</v>
      </c>
    </row>
    <row r="44" spans="1:7" ht="31.5">
      <c r="A44" s="202" t="s">
        <v>434</v>
      </c>
      <c r="B44" s="254"/>
      <c r="C44" s="254"/>
      <c r="D44" s="254">
        <v>780</v>
      </c>
      <c r="E44" s="255">
        <v>780</v>
      </c>
      <c r="F44" s="245">
        <v>780</v>
      </c>
      <c r="G44" s="245">
        <v>780</v>
      </c>
    </row>
    <row r="45" spans="1:7" ht="15.75">
      <c r="A45" s="242" t="s">
        <v>77</v>
      </c>
      <c r="B45" s="245">
        <v>3600</v>
      </c>
      <c r="C45" s="245"/>
      <c r="D45" s="244">
        <f>SUM(B45:C45)</f>
        <v>3600</v>
      </c>
      <c r="E45" s="244">
        <f>SUM(C45:D45)</f>
        <v>3600</v>
      </c>
      <c r="F45" s="245">
        <v>3600</v>
      </c>
      <c r="G45" s="245">
        <v>3600</v>
      </c>
    </row>
    <row r="46" spans="1:7" ht="16.5" thickBot="1">
      <c r="A46" s="262" t="s">
        <v>497</v>
      </c>
      <c r="B46" s="263"/>
      <c r="C46" s="263"/>
      <c r="D46" s="256">
        <v>50000</v>
      </c>
      <c r="E46" s="256">
        <v>50000</v>
      </c>
      <c r="F46" s="258">
        <v>50000</v>
      </c>
      <c r="G46" s="258">
        <v>50000</v>
      </c>
    </row>
    <row r="47" spans="1:8" ht="16.5" thickBot="1">
      <c r="A47" s="261" t="s">
        <v>425</v>
      </c>
      <c r="B47" s="248">
        <f>SUM(B43:B45)</f>
        <v>4100</v>
      </c>
      <c r="C47" s="248"/>
      <c r="D47" s="248">
        <f>SUM(D43:D46)</f>
        <v>54880</v>
      </c>
      <c r="E47" s="249">
        <f>SUM(E43:E46)</f>
        <v>54880</v>
      </c>
      <c r="F47" s="243">
        <f>SUM(F43:F46)</f>
        <v>54880</v>
      </c>
      <c r="G47" s="243">
        <f>SUM(G43:G46)</f>
        <v>54880</v>
      </c>
      <c r="H47" s="264"/>
    </row>
    <row r="49" spans="4:7" ht="16.5" thickBot="1">
      <c r="D49" s="266"/>
      <c r="E49" s="266"/>
      <c r="F49" s="241"/>
      <c r="G49" s="241"/>
    </row>
    <row r="50" spans="1:7" ht="19.5" thickBot="1">
      <c r="A50" s="265" t="s">
        <v>529</v>
      </c>
      <c r="B50" s="203"/>
      <c r="C50" s="203"/>
      <c r="D50" s="267">
        <f>SUM(D47+D40+D31)</f>
        <v>174465</v>
      </c>
      <c r="E50" s="267">
        <f>SUM(E47+E40+E31)</f>
        <v>174465</v>
      </c>
      <c r="F50" s="267">
        <f>SUM(F47+F40+F31)</f>
        <v>279912</v>
      </c>
      <c r="G50" s="267">
        <f>SUM(G47+G40+G31)</f>
        <v>292512</v>
      </c>
    </row>
  </sheetData>
  <mergeCells count="11">
    <mergeCell ref="A42:G42"/>
    <mergeCell ref="G6:G7"/>
    <mergeCell ref="A33:G33"/>
    <mergeCell ref="A9:G9"/>
    <mergeCell ref="A2:G3"/>
    <mergeCell ref="E6:E8"/>
    <mergeCell ref="A6:A8"/>
    <mergeCell ref="B6:B8"/>
    <mergeCell ref="C6:C8"/>
    <mergeCell ref="D6:D8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&amp;R6. sz. melléklet a /2012.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4">
      <selection activeCell="N15" sqref="N15"/>
    </sheetView>
  </sheetViews>
  <sheetFormatPr defaultColWidth="9.140625" defaultRowHeight="12.75"/>
  <cols>
    <col min="3" max="3" width="29.57421875" style="0" customWidth="1"/>
    <col min="4" max="4" width="14.28125" style="0" hidden="1" customWidth="1"/>
    <col min="5" max="5" width="9.140625" style="24" hidden="1" customWidth="1"/>
    <col min="6" max="6" width="14.00390625" style="0" customWidth="1"/>
    <col min="7" max="10" width="13.7109375" style="0" customWidth="1"/>
  </cols>
  <sheetData>
    <row r="2" spans="1:7" ht="15.75">
      <c r="A2" s="298"/>
      <c r="B2" s="289"/>
      <c r="C2" s="289"/>
      <c r="D2" s="289"/>
      <c r="E2" s="289"/>
      <c r="F2" s="289"/>
      <c r="G2" s="289"/>
    </row>
    <row r="3" spans="1:7" ht="15.75">
      <c r="A3" s="1"/>
      <c r="B3" s="42"/>
      <c r="C3" s="42"/>
      <c r="D3" s="42"/>
      <c r="E3" s="42"/>
      <c r="F3" s="42"/>
      <c r="G3" s="42"/>
    </row>
    <row r="4" spans="1:10" ht="15.75">
      <c r="A4" s="298" t="s">
        <v>406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7" ht="15.75">
      <c r="A5" s="1"/>
      <c r="B5" s="6"/>
      <c r="C5" s="6"/>
      <c r="D5" s="6"/>
      <c r="E5" s="6"/>
      <c r="F5" s="6"/>
      <c r="G5" s="6"/>
    </row>
    <row r="6" spans="1:10" ht="15.75">
      <c r="A6" s="1"/>
      <c r="B6" s="6"/>
      <c r="C6" s="6"/>
      <c r="D6" s="6"/>
      <c r="E6" s="6"/>
      <c r="J6" s="10" t="s">
        <v>439</v>
      </c>
    </row>
    <row r="7" spans="1:10" ht="15.75">
      <c r="A7" s="11"/>
      <c r="D7" s="109" t="s">
        <v>159</v>
      </c>
      <c r="F7" s="109" t="s">
        <v>350</v>
      </c>
      <c r="G7" s="224" t="s">
        <v>392</v>
      </c>
      <c r="H7" s="224" t="s">
        <v>392</v>
      </c>
      <c r="I7" s="224" t="s">
        <v>392</v>
      </c>
      <c r="J7" s="224" t="s">
        <v>392</v>
      </c>
    </row>
    <row r="8" spans="4:10" ht="15.75">
      <c r="D8" s="109" t="s">
        <v>397</v>
      </c>
      <c r="F8" s="109" t="s">
        <v>351</v>
      </c>
      <c r="G8" s="1" t="s">
        <v>442</v>
      </c>
      <c r="H8" s="109" t="s">
        <v>503</v>
      </c>
      <c r="I8" s="109" t="s">
        <v>368</v>
      </c>
      <c r="J8" s="109" t="s">
        <v>540</v>
      </c>
    </row>
    <row r="9" spans="4:7" ht="15.75">
      <c r="D9" s="109"/>
      <c r="F9" s="109"/>
      <c r="G9" s="177"/>
    </row>
    <row r="10" spans="1:10" ht="15.75">
      <c r="A10" s="285" t="s">
        <v>32</v>
      </c>
      <c r="B10" s="286"/>
      <c r="C10" s="286"/>
      <c r="D10" s="209">
        <v>6918</v>
      </c>
      <c r="F10" s="209">
        <v>10000</v>
      </c>
      <c r="G10" s="209">
        <v>90098</v>
      </c>
      <c r="H10" s="209">
        <v>90098</v>
      </c>
      <c r="I10" s="209">
        <v>84543</v>
      </c>
      <c r="J10" s="209">
        <v>85187</v>
      </c>
    </row>
    <row r="11" spans="1:10" ht="15.75">
      <c r="A11" s="285" t="s">
        <v>91</v>
      </c>
      <c r="B11" s="286"/>
      <c r="C11" s="286"/>
      <c r="D11" s="209">
        <v>3646</v>
      </c>
      <c r="F11" s="209">
        <v>11000</v>
      </c>
      <c r="G11" s="209">
        <v>8951</v>
      </c>
      <c r="H11" s="209">
        <v>8951</v>
      </c>
      <c r="I11" s="209">
        <v>5898</v>
      </c>
      <c r="J11" s="209">
        <v>5898</v>
      </c>
    </row>
    <row r="12" spans="1:10" ht="15.75">
      <c r="A12" s="285" t="s">
        <v>85</v>
      </c>
      <c r="B12" s="286"/>
      <c r="C12" s="286"/>
      <c r="D12" s="209">
        <v>500</v>
      </c>
      <c r="F12" s="209">
        <v>500</v>
      </c>
      <c r="G12" s="209">
        <v>500</v>
      </c>
      <c r="H12" s="209">
        <v>500</v>
      </c>
      <c r="I12" s="209">
        <v>500</v>
      </c>
      <c r="J12" s="209">
        <v>500</v>
      </c>
    </row>
    <row r="13" spans="1:10" ht="15.75">
      <c r="A13" s="13" t="s">
        <v>86</v>
      </c>
      <c r="B13" s="6"/>
      <c r="C13" s="6"/>
      <c r="D13" s="209">
        <v>55222</v>
      </c>
      <c r="F13" s="209">
        <v>138490</v>
      </c>
      <c r="G13" s="209">
        <v>137365</v>
      </c>
      <c r="H13" s="209">
        <v>137365</v>
      </c>
      <c r="I13" s="209">
        <v>119600</v>
      </c>
      <c r="J13" s="209">
        <v>119600</v>
      </c>
    </row>
    <row r="14" spans="1:10" ht="16.5" thickBot="1">
      <c r="A14" s="285" t="s">
        <v>31</v>
      </c>
      <c r="B14" s="286"/>
      <c r="C14" s="286"/>
      <c r="D14" s="215">
        <v>403034</v>
      </c>
      <c r="E14" s="205"/>
      <c r="F14" s="210">
        <v>604189</v>
      </c>
      <c r="G14" s="209">
        <v>604189</v>
      </c>
      <c r="H14" s="209">
        <v>604189</v>
      </c>
      <c r="I14" s="209">
        <v>526999</v>
      </c>
      <c r="J14" s="209">
        <v>526999</v>
      </c>
    </row>
    <row r="15" spans="1:10" ht="16.5" thickBot="1">
      <c r="A15" s="336" t="s">
        <v>40</v>
      </c>
      <c r="B15" s="337"/>
      <c r="C15" s="337"/>
      <c r="D15" s="198">
        <f>SUM(D10:D14)</f>
        <v>469320</v>
      </c>
      <c r="E15" s="205"/>
      <c r="F15" s="211">
        <f>SUM(F10:F14)</f>
        <v>764179</v>
      </c>
      <c r="G15" s="211">
        <f>SUM(G10:G14)</f>
        <v>841103</v>
      </c>
      <c r="H15" s="211">
        <f>SUM(H10:H14)</f>
        <v>841103</v>
      </c>
      <c r="I15" s="211">
        <f>SUM(I10:I14)</f>
        <v>737540</v>
      </c>
      <c r="J15" s="211">
        <f>SUM(J10:J14)</f>
        <v>738184</v>
      </c>
    </row>
    <row r="16" spans="1:4" ht="15.75">
      <c r="A16" s="18"/>
      <c r="B16" s="19"/>
      <c r="C16" s="19"/>
      <c r="D16" s="216"/>
    </row>
    <row r="17" spans="1:4" ht="15.75">
      <c r="A17" s="18"/>
      <c r="B17" s="19"/>
      <c r="C17" s="19"/>
      <c r="D17" s="212"/>
    </row>
    <row r="18" spans="1:4" ht="15.75">
      <c r="A18" s="2"/>
      <c r="D18" s="85"/>
    </row>
    <row r="19" spans="1:7" ht="15.75">
      <c r="A19" s="332" t="s">
        <v>41</v>
      </c>
      <c r="B19" s="333"/>
      <c r="C19" s="333"/>
      <c r="D19" s="184"/>
      <c r="E19" s="27"/>
      <c r="F19" s="273"/>
      <c r="G19" s="331"/>
    </row>
    <row r="20" spans="1:10" ht="15.75">
      <c r="A20" s="4"/>
      <c r="D20" s="85"/>
      <c r="F20" s="117"/>
      <c r="G20" s="117"/>
      <c r="H20" s="117"/>
      <c r="I20" s="117"/>
      <c r="J20" s="117"/>
    </row>
    <row r="21" spans="1:10" ht="15.75">
      <c r="A21" s="334" t="s">
        <v>85</v>
      </c>
      <c r="B21" s="335"/>
      <c r="C21" s="335"/>
      <c r="D21" s="184"/>
      <c r="E21" s="27"/>
      <c r="F21" s="7"/>
      <c r="G21" s="7"/>
      <c r="H21" s="7"/>
      <c r="I21" s="7"/>
      <c r="J21" s="7"/>
    </row>
    <row r="22" spans="1:10" ht="15.75">
      <c r="A22" s="28" t="s">
        <v>312</v>
      </c>
      <c r="B22" s="19"/>
      <c r="C22" s="19"/>
      <c r="D22" s="209">
        <v>500</v>
      </c>
      <c r="F22" s="209">
        <v>500</v>
      </c>
      <c r="G22" s="209">
        <v>500</v>
      </c>
      <c r="H22" s="209">
        <v>500</v>
      </c>
      <c r="I22" s="209">
        <v>500</v>
      </c>
      <c r="J22" s="209">
        <v>500</v>
      </c>
    </row>
    <row r="23" spans="1:10" ht="15.75">
      <c r="A23" s="17" t="s">
        <v>92</v>
      </c>
      <c r="B23" s="6"/>
      <c r="C23" s="6"/>
      <c r="D23" s="194">
        <f>SUM(D22)</f>
        <v>500</v>
      </c>
      <c r="F23" s="212">
        <f>SUM(F22:F22)</f>
        <v>500</v>
      </c>
      <c r="G23" s="212">
        <f>SUM(G22:G22)</f>
        <v>500</v>
      </c>
      <c r="H23" s="212">
        <f>SUM(H22:H22)</f>
        <v>500</v>
      </c>
      <c r="I23" s="212">
        <f>SUM(I22:I22)</f>
        <v>500</v>
      </c>
      <c r="J23" s="212">
        <f>SUM(J22:J22)</f>
        <v>500</v>
      </c>
    </row>
    <row r="24" spans="1:6" ht="15.75">
      <c r="A24" s="17"/>
      <c r="B24" s="6"/>
      <c r="C24" s="6"/>
      <c r="D24" s="85"/>
      <c r="F24" s="212"/>
    </row>
    <row r="25" spans="1:6" ht="15.75">
      <c r="A25" s="13"/>
      <c r="B25" s="6"/>
      <c r="C25" s="6"/>
      <c r="D25" s="85"/>
      <c r="F25" s="209"/>
    </row>
    <row r="26" spans="1:10" ht="15.75">
      <c r="A26" s="65" t="s">
        <v>86</v>
      </c>
      <c r="B26" s="12"/>
      <c r="C26" s="12"/>
      <c r="D26" s="184"/>
      <c r="E26" s="27"/>
      <c r="F26" s="213"/>
      <c r="G26" s="7"/>
      <c r="H26" s="7"/>
      <c r="I26" s="7"/>
      <c r="J26" s="7"/>
    </row>
    <row r="27" spans="1:10" ht="15.75">
      <c r="A27" s="285" t="s">
        <v>407</v>
      </c>
      <c r="B27" s="286"/>
      <c r="C27" s="286"/>
      <c r="D27" s="85"/>
      <c r="F27" s="209">
        <v>119600</v>
      </c>
      <c r="G27" s="209">
        <v>119600</v>
      </c>
      <c r="H27" s="209">
        <v>119600</v>
      </c>
      <c r="I27" s="209">
        <v>119600</v>
      </c>
      <c r="J27" s="210">
        <v>119600</v>
      </c>
    </row>
    <row r="28" spans="1:8" ht="15.75">
      <c r="A28" s="13" t="s">
        <v>408</v>
      </c>
      <c r="B28" s="6"/>
      <c r="C28" s="6"/>
      <c r="D28" s="209">
        <v>9713</v>
      </c>
      <c r="F28" s="209">
        <v>9000</v>
      </c>
      <c r="G28" s="209">
        <v>9000</v>
      </c>
      <c r="H28" s="209">
        <v>9000</v>
      </c>
    </row>
    <row r="29" spans="1:8" ht="15.75">
      <c r="A29" s="13" t="s">
        <v>409</v>
      </c>
      <c r="B29" s="6"/>
      <c r="C29" s="6"/>
      <c r="D29" s="209"/>
      <c r="F29" s="209">
        <v>8140</v>
      </c>
      <c r="G29" s="209">
        <v>8140</v>
      </c>
      <c r="H29" s="209">
        <v>8140</v>
      </c>
    </row>
    <row r="30" spans="1:8" ht="15.75">
      <c r="A30" s="13" t="s">
        <v>410</v>
      </c>
      <c r="B30" s="6"/>
      <c r="C30" s="6"/>
      <c r="D30" s="209"/>
      <c r="F30" s="209">
        <v>1250</v>
      </c>
      <c r="G30" s="209">
        <v>625</v>
      </c>
      <c r="H30" s="209">
        <v>625</v>
      </c>
    </row>
    <row r="31" spans="1:8" ht="15.75">
      <c r="A31" s="13" t="s">
        <v>419</v>
      </c>
      <c r="B31" s="6"/>
      <c r="C31" s="6"/>
      <c r="D31" s="209"/>
      <c r="F31" s="209">
        <v>500</v>
      </c>
      <c r="G31" s="24"/>
      <c r="H31" s="24"/>
    </row>
    <row r="32" spans="1:10" ht="15.75">
      <c r="A32" s="17" t="s">
        <v>93</v>
      </c>
      <c r="B32" s="6"/>
      <c r="C32" s="6"/>
      <c r="D32" s="194">
        <f>SUM(D28:D31)</f>
        <v>9713</v>
      </c>
      <c r="F32" s="212">
        <f>SUM(F27:F31)</f>
        <v>138490</v>
      </c>
      <c r="G32" s="212">
        <f>SUM(G27:G31)</f>
        <v>137365</v>
      </c>
      <c r="H32" s="212">
        <f>SUM(H27:H31)</f>
        <v>137365</v>
      </c>
      <c r="I32" s="212">
        <f>SUM(I27:I31)</f>
        <v>119600</v>
      </c>
      <c r="J32" s="212">
        <f>SUM(J27:J31)</f>
        <v>119600</v>
      </c>
    </row>
    <row r="33" spans="4:6" ht="15.75" thickBot="1">
      <c r="D33" s="209"/>
      <c r="E33" s="205"/>
      <c r="F33" s="209"/>
    </row>
    <row r="34" spans="1:10" ht="16.5" thickBot="1">
      <c r="A34" s="66" t="s">
        <v>94</v>
      </c>
      <c r="B34" s="55"/>
      <c r="C34" s="55"/>
      <c r="D34" s="217">
        <f>SUM(D32+D23)</f>
        <v>10213</v>
      </c>
      <c r="E34" s="206"/>
      <c r="F34" s="214">
        <f>F32+F23</f>
        <v>138990</v>
      </c>
      <c r="G34" s="214">
        <f>G32+G23</f>
        <v>137865</v>
      </c>
      <c r="H34" s="214">
        <f>H32+H23</f>
        <v>137865</v>
      </c>
      <c r="I34" s="214">
        <f>I32+I23</f>
        <v>120100</v>
      </c>
      <c r="J34" s="214">
        <f>J32+J23</f>
        <v>120100</v>
      </c>
    </row>
  </sheetData>
  <mergeCells count="11">
    <mergeCell ref="A21:C21"/>
    <mergeCell ref="A27:C27"/>
    <mergeCell ref="A12:C12"/>
    <mergeCell ref="A14:C14"/>
    <mergeCell ref="A15:C15"/>
    <mergeCell ref="F19:G19"/>
    <mergeCell ref="A19:C19"/>
    <mergeCell ref="A2:G2"/>
    <mergeCell ref="A10:C10"/>
    <mergeCell ref="A11:C11"/>
    <mergeCell ref="A4:J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Header>&amp;R7. sz. melléklet a /2012.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7:D24"/>
  <sheetViews>
    <sheetView workbookViewId="0" topLeftCell="A1">
      <selection activeCell="D23" sqref="D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38" t="s">
        <v>279</v>
      </c>
      <c r="B7" s="339"/>
      <c r="C7" s="339"/>
      <c r="D7" s="339"/>
    </row>
    <row r="8" spans="1:4" ht="12.75">
      <c r="A8" s="339"/>
      <c r="B8" s="339"/>
      <c r="C8" s="339"/>
      <c r="D8" s="339"/>
    </row>
    <row r="9" spans="1:4" ht="15">
      <c r="A9" s="164"/>
      <c r="B9" s="164"/>
      <c r="C9" s="164"/>
      <c r="D9" s="164"/>
    </row>
    <row r="10" spans="1:4" ht="15">
      <c r="A10" s="164"/>
      <c r="B10" s="164"/>
      <c r="C10" s="164"/>
      <c r="D10" s="164"/>
    </row>
    <row r="11" spans="1:4" ht="15">
      <c r="A11" s="164"/>
      <c r="B11" s="164"/>
      <c r="C11" s="164"/>
      <c r="D11" s="164"/>
    </row>
    <row r="12" spans="1:4" ht="15">
      <c r="A12" s="164"/>
      <c r="B12" s="164"/>
      <c r="C12" s="164"/>
      <c r="D12" s="164"/>
    </row>
    <row r="13" spans="1:4" ht="15">
      <c r="A13" s="164"/>
      <c r="B13" s="164"/>
      <c r="C13" s="164"/>
      <c r="D13" s="164"/>
    </row>
    <row r="14" ht="12.75">
      <c r="D14" s="10" t="s">
        <v>280</v>
      </c>
    </row>
    <row r="15" spans="1:4" ht="12.75">
      <c r="A15" s="311" t="s">
        <v>0</v>
      </c>
      <c r="B15" s="311" t="s">
        <v>281</v>
      </c>
      <c r="C15" s="341" t="s">
        <v>0</v>
      </c>
      <c r="D15" s="311" t="s">
        <v>282</v>
      </c>
    </row>
    <row r="16" spans="1:4" ht="12.75">
      <c r="A16" s="340"/>
      <c r="B16" s="288"/>
      <c r="C16" s="342"/>
      <c r="D16" s="340"/>
    </row>
    <row r="17" spans="1:4" ht="12.75">
      <c r="A17" t="s">
        <v>55</v>
      </c>
      <c r="B17" s="129">
        <v>96376</v>
      </c>
      <c r="C17" s="165" t="s">
        <v>283</v>
      </c>
      <c r="D17" s="129">
        <v>471796</v>
      </c>
    </row>
    <row r="18" spans="1:4" ht="12.75">
      <c r="A18" t="s">
        <v>284</v>
      </c>
      <c r="B18" s="129">
        <v>462725</v>
      </c>
      <c r="C18" s="165" t="s">
        <v>285</v>
      </c>
      <c r="D18" s="129">
        <v>123991</v>
      </c>
    </row>
    <row r="19" spans="1:4" ht="12.75">
      <c r="A19" t="s">
        <v>286</v>
      </c>
      <c r="B19" s="129">
        <v>88798</v>
      </c>
      <c r="C19" s="165" t="s">
        <v>287</v>
      </c>
      <c r="D19" s="129">
        <v>210609</v>
      </c>
    </row>
    <row r="20" spans="1:4" ht="12.75">
      <c r="A20" t="s">
        <v>288</v>
      </c>
      <c r="B20" s="129">
        <v>177319</v>
      </c>
      <c r="C20" s="165" t="s">
        <v>289</v>
      </c>
      <c r="D20" s="129">
        <v>32075</v>
      </c>
    </row>
    <row r="21" spans="1:4" ht="12.75">
      <c r="A21" t="s">
        <v>291</v>
      </c>
      <c r="B21" s="129">
        <v>17124</v>
      </c>
      <c r="C21" s="165" t="s">
        <v>290</v>
      </c>
      <c r="D21" s="129">
        <v>304</v>
      </c>
    </row>
    <row r="22" spans="2:4" ht="12.75">
      <c r="B22" s="129"/>
      <c r="C22" s="165" t="s">
        <v>537</v>
      </c>
      <c r="D22" s="129">
        <v>3567</v>
      </c>
    </row>
    <row r="23" spans="3:4" ht="12.75">
      <c r="C23" s="165"/>
      <c r="D23" s="129"/>
    </row>
    <row r="24" spans="1:4" ht="12.75">
      <c r="A24" s="116" t="s">
        <v>337</v>
      </c>
      <c r="B24" s="166">
        <f>SUM(B17:B22)</f>
        <v>842342</v>
      </c>
      <c r="C24" s="167" t="s">
        <v>292</v>
      </c>
      <c r="D24" s="166">
        <f>SUM(D17:D23)</f>
        <v>842342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/2012.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D44"/>
  <sheetViews>
    <sheetView workbookViewId="0" topLeftCell="A13">
      <selection activeCell="B21" sqref="B21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38" t="s">
        <v>293</v>
      </c>
      <c r="B4" s="339"/>
      <c r="C4" s="339"/>
      <c r="D4" s="339"/>
    </row>
    <row r="5" spans="1:4" ht="12.75">
      <c r="A5" s="339"/>
      <c r="B5" s="339"/>
      <c r="C5" s="339"/>
      <c r="D5" s="339"/>
    </row>
    <row r="6" spans="1:4" ht="15">
      <c r="A6" s="164"/>
      <c r="B6" s="164"/>
      <c r="C6" s="164"/>
      <c r="D6" s="164"/>
    </row>
    <row r="7" spans="1:4" ht="15">
      <c r="A7" s="164"/>
      <c r="B7" s="164"/>
      <c r="C7" s="164"/>
      <c r="D7" s="164"/>
    </row>
    <row r="8" spans="1:4" ht="15">
      <c r="A8" s="164"/>
      <c r="B8" s="164"/>
      <c r="C8" s="164"/>
      <c r="D8" s="168"/>
    </row>
    <row r="9" spans="1:4" ht="15">
      <c r="A9" s="164"/>
      <c r="B9" s="164"/>
      <c r="C9" s="164"/>
      <c r="D9" s="168"/>
    </row>
    <row r="10" spans="1:4" ht="15">
      <c r="A10" s="164"/>
      <c r="B10" s="164"/>
      <c r="C10" s="164"/>
      <c r="D10" s="168"/>
    </row>
    <row r="11" ht="12.75">
      <c r="D11" s="169" t="s">
        <v>280</v>
      </c>
    </row>
    <row r="12" spans="1:4" ht="12.75">
      <c r="A12" s="303" t="s">
        <v>0</v>
      </c>
      <c r="B12" s="344" t="s">
        <v>281</v>
      </c>
      <c r="C12" s="346" t="s">
        <v>0</v>
      </c>
      <c r="D12" s="348" t="s">
        <v>282</v>
      </c>
    </row>
    <row r="13" spans="1:4" ht="12.75">
      <c r="A13" s="343"/>
      <c r="B13" s="345"/>
      <c r="C13" s="347"/>
      <c r="D13" s="349"/>
    </row>
    <row r="14" spans="1:4" ht="12.75">
      <c r="A14" t="s">
        <v>426</v>
      </c>
      <c r="B14" s="129">
        <v>10000</v>
      </c>
      <c r="C14" s="170" t="s">
        <v>532</v>
      </c>
      <c r="D14" s="171">
        <v>13775</v>
      </c>
    </row>
    <row r="15" spans="1:4" ht="12.75">
      <c r="A15" t="s">
        <v>427</v>
      </c>
      <c r="B15" s="129">
        <v>198550</v>
      </c>
      <c r="C15" s="165" t="s">
        <v>428</v>
      </c>
      <c r="D15" s="172">
        <v>2000</v>
      </c>
    </row>
    <row r="16" spans="1:4" ht="12.75">
      <c r="A16" s="173" t="s">
        <v>294</v>
      </c>
      <c r="B16" s="174">
        <v>1000</v>
      </c>
      <c r="C16" s="165" t="s">
        <v>429</v>
      </c>
      <c r="D16" s="172">
        <v>43000</v>
      </c>
    </row>
    <row r="17" spans="1:4" ht="12.75">
      <c r="A17" s="173" t="s">
        <v>295</v>
      </c>
      <c r="B17" s="174">
        <v>5000</v>
      </c>
      <c r="C17" s="165" t="s">
        <v>329</v>
      </c>
      <c r="D17" s="129">
        <v>12850</v>
      </c>
    </row>
    <row r="18" spans="1:4" ht="12.75">
      <c r="A18" s="173" t="s">
        <v>531</v>
      </c>
      <c r="B18" s="174">
        <v>18000</v>
      </c>
      <c r="C18" s="165" t="s">
        <v>416</v>
      </c>
      <c r="D18" s="129">
        <v>20000</v>
      </c>
    </row>
    <row r="19" spans="1:4" ht="12.75">
      <c r="A19" s="173" t="s">
        <v>538</v>
      </c>
      <c r="B19" s="174">
        <v>3567</v>
      </c>
      <c r="C19" s="165" t="s">
        <v>417</v>
      </c>
      <c r="D19" s="129">
        <v>57835</v>
      </c>
    </row>
    <row r="20" spans="1:4" ht="12.75">
      <c r="A20" s="173" t="s">
        <v>539</v>
      </c>
      <c r="B20" s="174">
        <v>56395</v>
      </c>
      <c r="C20" s="165" t="s">
        <v>533</v>
      </c>
      <c r="D20" s="129">
        <v>625</v>
      </c>
    </row>
    <row r="21" spans="3:4" ht="12.75">
      <c r="C21" s="165" t="s">
        <v>430</v>
      </c>
      <c r="D21" s="129">
        <v>1000</v>
      </c>
    </row>
    <row r="22" spans="2:4" ht="12.75">
      <c r="B22" s="129"/>
      <c r="C22" s="165" t="s">
        <v>420</v>
      </c>
      <c r="D22" s="129">
        <v>1000</v>
      </c>
    </row>
    <row r="23" spans="2:4" ht="12.75">
      <c r="B23" s="129"/>
      <c r="C23" s="165" t="s">
        <v>518</v>
      </c>
      <c r="D23" s="129">
        <v>18000</v>
      </c>
    </row>
    <row r="24" spans="2:4" ht="12.75">
      <c r="B24" s="129"/>
      <c r="C24" s="165" t="s">
        <v>521</v>
      </c>
      <c r="D24" s="129">
        <v>6000</v>
      </c>
    </row>
    <row r="25" spans="2:4" ht="12.75">
      <c r="B25" s="129"/>
      <c r="C25" s="165" t="s">
        <v>412</v>
      </c>
      <c r="D25" s="129">
        <v>2000</v>
      </c>
    </row>
    <row r="26" spans="2:4" ht="12.75">
      <c r="B26" s="129"/>
      <c r="C26" s="165" t="s">
        <v>271</v>
      </c>
      <c r="D26" s="129">
        <v>500</v>
      </c>
    </row>
    <row r="27" spans="2:4" ht="12.75">
      <c r="B27" s="129"/>
      <c r="C27" s="165" t="s">
        <v>77</v>
      </c>
      <c r="D27" s="129">
        <v>3600</v>
      </c>
    </row>
    <row r="28" spans="2:4" ht="12.75">
      <c r="B28" s="129"/>
      <c r="C28" s="165" t="s">
        <v>491</v>
      </c>
      <c r="D28" s="129">
        <v>600</v>
      </c>
    </row>
    <row r="29" spans="2:4" ht="12.75">
      <c r="B29" s="129"/>
      <c r="C29" s="165" t="s">
        <v>492</v>
      </c>
      <c r="D29" s="129">
        <v>500</v>
      </c>
    </row>
    <row r="30" spans="2:4" ht="12.75">
      <c r="B30" s="129"/>
      <c r="C30" s="165" t="s">
        <v>499</v>
      </c>
      <c r="D30" s="129">
        <v>300</v>
      </c>
    </row>
    <row r="31" spans="2:4" ht="12.75">
      <c r="B31" s="129"/>
      <c r="C31" s="165" t="s">
        <v>494</v>
      </c>
      <c r="D31" s="129">
        <v>1250</v>
      </c>
    </row>
    <row r="32" spans="2:4" ht="12.75">
      <c r="B32" s="129"/>
      <c r="C32" s="165" t="s">
        <v>500</v>
      </c>
      <c r="D32" s="129">
        <v>5000</v>
      </c>
    </row>
    <row r="33" spans="2:4" ht="12.75">
      <c r="B33" s="129"/>
      <c r="C33" s="165" t="s">
        <v>501</v>
      </c>
      <c r="D33" s="129">
        <v>500</v>
      </c>
    </row>
    <row r="34" spans="2:4" ht="12.75">
      <c r="B34" s="129"/>
      <c r="C34" s="165" t="s">
        <v>534</v>
      </c>
      <c r="D34" s="129">
        <v>1181</v>
      </c>
    </row>
    <row r="35" spans="2:4" ht="12.75">
      <c r="B35" s="129"/>
      <c r="C35" s="165" t="s">
        <v>526</v>
      </c>
      <c r="D35" s="129">
        <v>232</v>
      </c>
    </row>
    <row r="36" spans="2:4" ht="12.75">
      <c r="B36" s="129"/>
      <c r="C36" s="165" t="s">
        <v>527</v>
      </c>
      <c r="D36" s="129">
        <v>150</v>
      </c>
    </row>
    <row r="37" spans="2:4" ht="12.75">
      <c r="B37" s="129"/>
      <c r="C37" s="165" t="s">
        <v>535</v>
      </c>
      <c r="D37" s="129">
        <v>1813</v>
      </c>
    </row>
    <row r="38" spans="2:4" ht="12.75">
      <c r="B38" s="129"/>
      <c r="C38" s="165" t="s">
        <v>496</v>
      </c>
      <c r="D38" s="129">
        <v>1560</v>
      </c>
    </row>
    <row r="39" spans="2:4" ht="12.75">
      <c r="B39" s="129"/>
      <c r="C39" s="165" t="s">
        <v>536</v>
      </c>
      <c r="D39" s="129">
        <v>1350</v>
      </c>
    </row>
    <row r="40" spans="2:4" ht="12.75">
      <c r="B40" s="129"/>
      <c r="C40" s="165" t="s">
        <v>528</v>
      </c>
      <c r="D40" s="129">
        <v>62</v>
      </c>
    </row>
    <row r="41" spans="2:4" ht="12.75">
      <c r="B41" s="129"/>
      <c r="C41" s="165" t="s">
        <v>523</v>
      </c>
      <c r="D41" s="129">
        <v>45049</v>
      </c>
    </row>
    <row r="42" spans="2:4" ht="12.75">
      <c r="B42" s="129"/>
      <c r="C42" s="165" t="s">
        <v>497</v>
      </c>
      <c r="D42" s="129">
        <v>50000</v>
      </c>
    </row>
    <row r="43" spans="2:4" ht="12.75">
      <c r="B43" s="129"/>
      <c r="C43" s="350" t="s">
        <v>434</v>
      </c>
      <c r="D43" s="129">
        <v>780</v>
      </c>
    </row>
    <row r="44" spans="1:4" ht="12.75">
      <c r="A44" s="116" t="s">
        <v>296</v>
      </c>
      <c r="B44" s="166">
        <f>SUM(B14:B43)</f>
        <v>292512</v>
      </c>
      <c r="C44" s="268" t="s">
        <v>296</v>
      </c>
      <c r="D44" s="166">
        <f>SUM(D14:D43)</f>
        <v>292512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a /2012.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T24" sqref="T24"/>
    </sheetView>
  </sheetViews>
  <sheetFormatPr defaultColWidth="9.140625" defaultRowHeight="12.75"/>
  <cols>
    <col min="5" max="5" width="6.00390625" style="0" customWidth="1"/>
    <col min="6" max="8" width="9.140625" style="0" hidden="1" customWidth="1"/>
    <col min="9" max="9" width="11.57421875" style="0" customWidth="1"/>
    <col min="10" max="10" width="12.7109375" style="0" customWidth="1"/>
    <col min="11" max="13" width="12.57421875" style="0" customWidth="1"/>
  </cols>
  <sheetData>
    <row r="1" ht="15.75">
      <c r="A1" s="1"/>
    </row>
    <row r="2" spans="1:13" ht="15.75">
      <c r="A2" s="298" t="s">
        <v>411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0" ht="15.75">
      <c r="A3" s="3"/>
      <c r="E3" s="317" t="s">
        <v>95</v>
      </c>
      <c r="F3" s="317"/>
      <c r="G3" s="317"/>
      <c r="H3" s="317"/>
      <c r="I3" s="317"/>
      <c r="J3" s="317"/>
    </row>
    <row r="4" spans="1:13" ht="15.75">
      <c r="A4" s="3"/>
      <c r="M4" s="208" t="s">
        <v>439</v>
      </c>
    </row>
    <row r="5" spans="1:13" ht="15.75">
      <c r="A5" s="17" t="s">
        <v>103</v>
      </c>
      <c r="B5" s="41"/>
      <c r="G5" s="31"/>
      <c r="I5" s="109" t="s">
        <v>489</v>
      </c>
      <c r="J5" s="109" t="s">
        <v>507</v>
      </c>
      <c r="K5" s="109" t="s">
        <v>508</v>
      </c>
      <c r="L5" s="109" t="s">
        <v>530</v>
      </c>
      <c r="M5" s="109" t="s">
        <v>544</v>
      </c>
    </row>
    <row r="6" spans="1:9" ht="15.75">
      <c r="A6" s="13"/>
      <c r="B6" s="6"/>
      <c r="G6" s="31"/>
      <c r="I6" s="30"/>
    </row>
    <row r="7" spans="1:13" ht="15.75">
      <c r="A7" s="2" t="s">
        <v>96</v>
      </c>
      <c r="I7" s="85">
        <v>566</v>
      </c>
      <c r="J7" s="85">
        <v>210</v>
      </c>
      <c r="K7" s="85">
        <v>210</v>
      </c>
      <c r="L7" s="149">
        <v>210</v>
      </c>
      <c r="M7" s="149">
        <v>210</v>
      </c>
    </row>
    <row r="8" spans="1:13" ht="16.5" thickBot="1">
      <c r="A8" s="275" t="s">
        <v>433</v>
      </c>
      <c r="B8" s="276"/>
      <c r="C8" s="276"/>
      <c r="D8" s="276"/>
      <c r="E8" s="34"/>
      <c r="F8" s="34"/>
      <c r="G8" s="34"/>
      <c r="H8" s="34"/>
      <c r="I8" s="191"/>
      <c r="J8" s="191">
        <v>94</v>
      </c>
      <c r="K8" s="191">
        <v>94</v>
      </c>
      <c r="L8" s="191">
        <v>94</v>
      </c>
      <c r="M8" s="191">
        <v>94</v>
      </c>
    </row>
    <row r="9" spans="1:13" ht="15.75">
      <c r="A9" s="5" t="s">
        <v>97</v>
      </c>
      <c r="D9" s="2"/>
      <c r="I9" s="102">
        <f>SUM(I7:I8)</f>
        <v>566</v>
      </c>
      <c r="J9" s="102">
        <f>SUM(J7:J8)</f>
        <v>304</v>
      </c>
      <c r="K9" s="102">
        <f>SUM(K7:K8)</f>
        <v>304</v>
      </c>
      <c r="L9" s="102">
        <f>SUM(L7:L8)</f>
        <v>304</v>
      </c>
      <c r="M9" s="102">
        <f>SUM(M7:M8)</f>
        <v>304</v>
      </c>
    </row>
    <row r="10" ht="15.75">
      <c r="A10" s="1"/>
    </row>
    <row r="11" ht="15.75">
      <c r="A11" s="1"/>
    </row>
    <row r="12" spans="1:13" ht="15.75">
      <c r="A12" s="298" t="s">
        <v>411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  <row r="13" spans="1:10" ht="15.75">
      <c r="A13" s="3"/>
      <c r="E13" s="317" t="s">
        <v>98</v>
      </c>
      <c r="F13" s="317"/>
      <c r="G13" s="317"/>
      <c r="H13" s="317"/>
      <c r="I13" s="317"/>
      <c r="J13" s="317"/>
    </row>
    <row r="14" spans="1:13" ht="15.75">
      <c r="A14" s="3"/>
      <c r="M14" s="208" t="s">
        <v>439</v>
      </c>
    </row>
    <row r="15" spans="1:13" ht="15.75">
      <c r="A15" s="292" t="s">
        <v>0</v>
      </c>
      <c r="B15" s="272"/>
      <c r="G15" s="31"/>
      <c r="I15" s="109" t="s">
        <v>489</v>
      </c>
      <c r="J15" s="109" t="s">
        <v>507</v>
      </c>
      <c r="K15" s="109" t="s">
        <v>508</v>
      </c>
      <c r="L15" s="109" t="s">
        <v>530</v>
      </c>
      <c r="M15" s="109" t="s">
        <v>544</v>
      </c>
    </row>
    <row r="16" spans="1:9" ht="15.75">
      <c r="A16" s="17"/>
      <c r="B16" s="41"/>
      <c r="G16" s="31"/>
      <c r="I16" s="26"/>
    </row>
    <row r="17" spans="1:9" ht="15.75">
      <c r="A17" s="13"/>
      <c r="B17" s="6"/>
      <c r="G17" s="31"/>
      <c r="I17" s="30"/>
    </row>
    <row r="18" spans="1:9" ht="15.75">
      <c r="A18" s="40" t="s">
        <v>99</v>
      </c>
      <c r="B18" s="6"/>
      <c r="G18" s="31"/>
      <c r="I18" s="30"/>
    </row>
    <row r="19" spans="1:13" ht="15.75">
      <c r="A19" s="13" t="s">
        <v>7</v>
      </c>
      <c r="B19" s="6"/>
      <c r="G19" s="31"/>
      <c r="I19" s="30"/>
      <c r="M19" s="85">
        <v>35</v>
      </c>
    </row>
    <row r="20" spans="1:13" ht="15.75">
      <c r="A20" s="13" t="s">
        <v>100</v>
      </c>
      <c r="B20" s="6"/>
      <c r="G20" s="31"/>
      <c r="I20" s="218">
        <v>160</v>
      </c>
      <c r="J20" s="85">
        <v>160</v>
      </c>
      <c r="K20" s="85">
        <v>160</v>
      </c>
      <c r="L20" s="85">
        <v>160</v>
      </c>
      <c r="M20" s="149">
        <v>125</v>
      </c>
    </row>
    <row r="21" spans="1:13" ht="15.75">
      <c r="A21" s="13" t="s">
        <v>432</v>
      </c>
      <c r="B21" s="6"/>
      <c r="G21" s="31"/>
      <c r="I21" s="218">
        <v>136</v>
      </c>
      <c r="J21" s="85">
        <v>94</v>
      </c>
      <c r="K21" s="85">
        <v>94</v>
      </c>
      <c r="L21" s="85">
        <v>94</v>
      </c>
      <c r="M21" s="149">
        <v>94</v>
      </c>
    </row>
    <row r="22" spans="1:13" ht="16.5" thickBot="1">
      <c r="A22" s="207" t="s">
        <v>431</v>
      </c>
      <c r="B22" s="39"/>
      <c r="C22" s="39"/>
      <c r="D22" s="39"/>
      <c r="E22" s="34"/>
      <c r="F22" s="34"/>
      <c r="G22" s="34"/>
      <c r="H22" s="34"/>
      <c r="I22" s="219">
        <v>270</v>
      </c>
      <c r="J22" s="191">
        <v>50</v>
      </c>
      <c r="K22" s="191">
        <v>50</v>
      </c>
      <c r="L22" s="233">
        <v>50</v>
      </c>
      <c r="M22" s="233">
        <v>50</v>
      </c>
    </row>
    <row r="23" spans="1:13" ht="15.75">
      <c r="A23" s="2" t="s">
        <v>101</v>
      </c>
      <c r="D23" s="2"/>
      <c r="I23" s="102">
        <f>SUM(I20:I22)</f>
        <v>566</v>
      </c>
      <c r="J23" s="102">
        <f>SUM(J20:J22)</f>
        <v>304</v>
      </c>
      <c r="K23" s="102">
        <f>SUM(K20:K22)</f>
        <v>304</v>
      </c>
      <c r="L23" s="102">
        <f>SUM(L20:L22)</f>
        <v>304</v>
      </c>
      <c r="M23" s="102">
        <f>SUM(M19:M22)</f>
        <v>304</v>
      </c>
    </row>
    <row r="24" spans="1:9" ht="15.75">
      <c r="A24" s="2"/>
      <c r="D24" s="2"/>
      <c r="I24" s="102"/>
    </row>
    <row r="25" spans="1:9" ht="15.75">
      <c r="A25" s="2"/>
      <c r="D25" s="2"/>
      <c r="I25" s="102"/>
    </row>
    <row r="26" spans="1:13" ht="15.75">
      <c r="A26" s="5" t="s">
        <v>102</v>
      </c>
      <c r="D26" s="2"/>
      <c r="I26" s="102">
        <f>SUM(I23:I24)</f>
        <v>566</v>
      </c>
      <c r="J26" s="102">
        <f>SUM(J23:J24)</f>
        <v>304</v>
      </c>
      <c r="K26" s="102">
        <f>SUM(K23:K24)</f>
        <v>304</v>
      </c>
      <c r="L26" s="102">
        <f>SUM(L23:L24)</f>
        <v>304</v>
      </c>
      <c r="M26" s="102">
        <f>SUM(M23:M24)</f>
        <v>304</v>
      </c>
    </row>
    <row r="27" spans="1:9" ht="15.75">
      <c r="A27" s="5"/>
      <c r="D27" s="2"/>
      <c r="I27" s="26"/>
    </row>
    <row r="28" spans="1:9" ht="15.75">
      <c r="A28" s="2"/>
      <c r="D28" s="2"/>
      <c r="I28" s="26"/>
    </row>
    <row r="29" spans="1:9" ht="15.75">
      <c r="A29" s="52" t="s">
        <v>104</v>
      </c>
      <c r="D29" s="2"/>
      <c r="I29" s="26"/>
    </row>
    <row r="30" spans="1:9" ht="15.75">
      <c r="A30" s="2"/>
      <c r="D30" s="2"/>
      <c r="I30" s="26"/>
    </row>
    <row r="31" spans="1:9" ht="15.75">
      <c r="A31" s="2"/>
      <c r="D31" s="2"/>
      <c r="I31" s="26"/>
    </row>
    <row r="32" spans="1:9" ht="15.75">
      <c r="A32" s="2"/>
      <c r="D32" s="2"/>
      <c r="I32" s="26"/>
    </row>
  </sheetData>
  <mergeCells count="6">
    <mergeCell ref="A15:B15"/>
    <mergeCell ref="A8:D8"/>
    <mergeCell ref="A2:M2"/>
    <mergeCell ref="E3:J3"/>
    <mergeCell ref="A12:M12"/>
    <mergeCell ref="E13:J13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  <headerFooter alignWithMargins="0">
    <oddHeader>&amp;R10. sz. melléklet a /2012.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L11" sqref="L11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1" width="7.00390625" style="0" customWidth="1"/>
    <col min="12" max="12" width="8.140625" style="0" customWidth="1"/>
  </cols>
  <sheetData>
    <row r="1" spans="1:12" ht="18.75">
      <c r="A1" s="297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8" ht="18.75">
      <c r="A2" s="15"/>
      <c r="B2" s="42"/>
      <c r="C2" s="42"/>
      <c r="D2" s="42"/>
      <c r="E2" s="42"/>
      <c r="F2" s="42"/>
      <c r="G2" s="42"/>
      <c r="H2" s="42"/>
    </row>
    <row r="3" spans="1:12" ht="15.75">
      <c r="A3" s="298" t="s">
        <v>325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8" ht="15.75">
      <c r="A4" s="17"/>
      <c r="B4" s="45"/>
      <c r="C4" s="45"/>
      <c r="D4" s="45"/>
      <c r="E4" s="45"/>
      <c r="F4" s="45"/>
      <c r="G4" s="45"/>
      <c r="H4" s="45"/>
    </row>
    <row r="5" spans="1:8" ht="15.75">
      <c r="A5" s="11"/>
      <c r="F5" s="26"/>
      <c r="G5" s="26"/>
      <c r="H5" s="26"/>
    </row>
    <row r="6" spans="1:12" ht="17.25" thickBot="1">
      <c r="A6" s="295" t="s">
        <v>0</v>
      </c>
      <c r="B6" s="296"/>
      <c r="C6" s="296"/>
      <c r="D6" s="34"/>
      <c r="E6" s="34"/>
      <c r="F6" s="34"/>
      <c r="G6" s="35"/>
      <c r="H6" s="34"/>
      <c r="I6" s="34"/>
      <c r="J6" s="53" t="s">
        <v>88</v>
      </c>
      <c r="K6" s="220" t="s">
        <v>440</v>
      </c>
      <c r="L6" s="220" t="s">
        <v>441</v>
      </c>
    </row>
    <row r="7" spans="1:3" ht="16.5">
      <c r="A7" s="47"/>
      <c r="B7" s="47"/>
      <c r="C7" s="47"/>
    </row>
    <row r="8" spans="1:9" ht="12.75">
      <c r="A8" s="26" t="s">
        <v>111</v>
      </c>
      <c r="B8" s="22"/>
      <c r="C8" s="22"/>
      <c r="D8" s="22"/>
      <c r="E8" s="22"/>
      <c r="F8" s="22"/>
      <c r="G8" s="22"/>
      <c r="H8" s="22"/>
      <c r="I8" s="22"/>
    </row>
    <row r="9" spans="1:12" ht="12.75">
      <c r="A9" s="73" t="s">
        <v>297</v>
      </c>
      <c r="B9" s="73"/>
      <c r="C9" s="73"/>
      <c r="D9" s="73"/>
      <c r="E9" s="73"/>
      <c r="F9" s="73"/>
      <c r="G9" s="73"/>
      <c r="K9" s="73">
        <v>4</v>
      </c>
      <c r="L9">
        <v>5</v>
      </c>
    </row>
    <row r="10" spans="1:12" ht="12.75">
      <c r="A10" s="73" t="s">
        <v>164</v>
      </c>
      <c r="B10" s="73"/>
      <c r="C10" s="73"/>
      <c r="D10" s="73"/>
      <c r="E10" s="73"/>
      <c r="F10" s="73"/>
      <c r="G10" s="73"/>
      <c r="K10" s="73">
        <v>5</v>
      </c>
      <c r="L10">
        <v>3</v>
      </c>
    </row>
    <row r="11" spans="1:12" ht="12.75">
      <c r="A11" s="74" t="s">
        <v>89</v>
      </c>
      <c r="B11" s="74"/>
      <c r="C11" s="74"/>
      <c r="D11" s="74"/>
      <c r="E11" s="74"/>
      <c r="F11" s="74"/>
      <c r="G11" s="74"/>
      <c r="K11" s="74">
        <v>17</v>
      </c>
      <c r="L11">
        <v>18</v>
      </c>
    </row>
    <row r="12" spans="1:12" ht="12.75">
      <c r="A12" s="76" t="s">
        <v>383</v>
      </c>
      <c r="B12" s="74"/>
      <c r="C12" s="74"/>
      <c r="D12" s="74"/>
      <c r="E12" s="74"/>
      <c r="F12" s="74"/>
      <c r="G12" s="74"/>
      <c r="K12" s="76">
        <v>3</v>
      </c>
      <c r="L12">
        <v>3</v>
      </c>
    </row>
    <row r="13" spans="1:12" ht="12.75">
      <c r="A13" s="76" t="s">
        <v>311</v>
      </c>
      <c r="B13" s="74"/>
      <c r="C13" s="74"/>
      <c r="D13" s="74"/>
      <c r="E13" s="74"/>
      <c r="F13" s="74"/>
      <c r="G13" s="74"/>
      <c r="K13" s="76">
        <v>2</v>
      </c>
      <c r="L13">
        <v>2</v>
      </c>
    </row>
    <row r="14" spans="1:12" ht="12.75">
      <c r="A14" s="75" t="s">
        <v>298</v>
      </c>
      <c r="B14" s="75"/>
      <c r="C14" s="75"/>
      <c r="D14" s="75"/>
      <c r="E14" s="75"/>
      <c r="F14" s="75"/>
      <c r="G14" s="75"/>
      <c r="H14" s="7"/>
      <c r="I14" s="7"/>
      <c r="J14" s="7"/>
      <c r="K14" s="75">
        <v>2.5</v>
      </c>
      <c r="L14" s="7">
        <v>2.5</v>
      </c>
    </row>
    <row r="15" spans="1:12" ht="12.75">
      <c r="A15" s="76" t="s">
        <v>42</v>
      </c>
      <c r="B15" s="73"/>
      <c r="C15" s="73"/>
      <c r="D15" s="73"/>
      <c r="E15" s="73"/>
      <c r="F15" s="73"/>
      <c r="G15" s="73"/>
      <c r="K15" s="77">
        <f>SUM(K9:K14)</f>
        <v>33.5</v>
      </c>
      <c r="L15" s="77">
        <f>SUM(L9:L14)</f>
        <v>33.5</v>
      </c>
    </row>
    <row r="16" spans="1:8" ht="12.75">
      <c r="A16" s="78"/>
      <c r="B16" s="58"/>
      <c r="C16" s="58"/>
      <c r="D16" s="58"/>
      <c r="E16" s="58"/>
      <c r="F16" s="58"/>
      <c r="G16" s="58"/>
      <c r="H16" s="58"/>
    </row>
    <row r="17" spans="1:8" ht="12.75">
      <c r="A17" s="58"/>
      <c r="B17" s="58"/>
      <c r="C17" s="58"/>
      <c r="D17" s="58"/>
      <c r="E17" s="58"/>
      <c r="F17" s="58"/>
      <c r="G17" s="58"/>
      <c r="H17" s="58"/>
    </row>
    <row r="18" spans="1:8" ht="12.75">
      <c r="A18" s="77" t="s">
        <v>162</v>
      </c>
      <c r="B18" s="58"/>
      <c r="C18" s="58"/>
      <c r="D18" s="58"/>
      <c r="E18" s="58"/>
      <c r="F18" s="58"/>
      <c r="G18" s="58"/>
      <c r="H18" s="58"/>
    </row>
    <row r="19" spans="1:12" ht="12.75">
      <c r="A19" s="58" t="s">
        <v>299</v>
      </c>
      <c r="B19" s="58"/>
      <c r="C19" s="58"/>
      <c r="D19" s="58"/>
      <c r="E19" s="58"/>
      <c r="F19" s="58"/>
      <c r="G19" s="58"/>
      <c r="K19" s="58">
        <v>22</v>
      </c>
      <c r="L19">
        <v>22.5</v>
      </c>
    </row>
    <row r="20" spans="1:12" ht="12.75">
      <c r="A20" s="58" t="s">
        <v>300</v>
      </c>
      <c r="B20" s="58"/>
      <c r="C20" s="58"/>
      <c r="D20" s="58"/>
      <c r="E20" s="58"/>
      <c r="F20" s="58"/>
      <c r="G20" s="58"/>
      <c r="K20" s="58">
        <v>12</v>
      </c>
      <c r="L20">
        <v>12</v>
      </c>
    </row>
    <row r="21" spans="1:12" ht="12.75">
      <c r="A21" s="58" t="s">
        <v>5</v>
      </c>
      <c r="B21" s="58"/>
      <c r="C21" s="58"/>
      <c r="D21" s="58"/>
      <c r="E21" s="58"/>
      <c r="F21" s="58"/>
      <c r="G21" s="58"/>
      <c r="K21" s="58">
        <v>4</v>
      </c>
      <c r="L21">
        <v>4</v>
      </c>
    </row>
    <row r="22" spans="1:12" ht="12.75">
      <c r="A22" s="71" t="s">
        <v>90</v>
      </c>
      <c r="B22" s="71"/>
      <c r="C22" s="71"/>
      <c r="D22" s="71"/>
      <c r="E22" s="71"/>
      <c r="F22" s="71"/>
      <c r="G22" s="71"/>
      <c r="H22" s="7"/>
      <c r="I22" s="7"/>
      <c r="J22" s="7"/>
      <c r="K22" s="71">
        <v>10</v>
      </c>
      <c r="L22" s="7">
        <v>10</v>
      </c>
    </row>
    <row r="23" spans="1:12" ht="12.75">
      <c r="A23" s="78" t="s">
        <v>42</v>
      </c>
      <c r="B23" s="58"/>
      <c r="C23" s="58"/>
      <c r="D23" s="58"/>
      <c r="E23" s="58"/>
      <c r="F23" s="58"/>
      <c r="G23" s="58"/>
      <c r="K23" s="77">
        <f>SUM(K19:K22)</f>
        <v>48</v>
      </c>
      <c r="L23" s="77">
        <f>SUM(L19:L22)</f>
        <v>48.5</v>
      </c>
    </row>
    <row r="24" spans="1:8" ht="12.75">
      <c r="A24" s="78"/>
      <c r="B24" s="58"/>
      <c r="C24" s="58"/>
      <c r="D24" s="58"/>
      <c r="E24" s="58"/>
      <c r="F24" s="58"/>
      <c r="G24" s="58"/>
      <c r="H24" s="77"/>
    </row>
    <row r="25" spans="1:8" ht="12.75">
      <c r="A25" s="78"/>
      <c r="B25" s="58"/>
      <c r="C25" s="58"/>
      <c r="D25" s="58"/>
      <c r="E25" s="58"/>
      <c r="F25" s="58"/>
      <c r="G25" s="58"/>
      <c r="H25" s="77"/>
    </row>
    <row r="26" spans="1:8" ht="12.75">
      <c r="A26" s="77" t="s">
        <v>163</v>
      </c>
      <c r="B26" s="58"/>
      <c r="C26" s="58"/>
      <c r="D26" s="58"/>
      <c r="E26" s="58"/>
      <c r="F26" s="58"/>
      <c r="G26" s="58"/>
      <c r="H26" s="58"/>
    </row>
    <row r="27" spans="1:12" ht="12.75">
      <c r="A27" s="71" t="s">
        <v>4</v>
      </c>
      <c r="B27" s="71"/>
      <c r="C27" s="71"/>
      <c r="D27" s="71"/>
      <c r="E27" s="71"/>
      <c r="F27" s="71"/>
      <c r="G27" s="71"/>
      <c r="H27" s="7"/>
      <c r="I27" s="7"/>
      <c r="J27" s="7"/>
      <c r="K27" s="71">
        <v>32</v>
      </c>
      <c r="L27" s="7">
        <v>32</v>
      </c>
    </row>
    <row r="28" spans="1:12" ht="12.75">
      <c r="A28" s="78" t="s">
        <v>42</v>
      </c>
      <c r="B28" s="58"/>
      <c r="C28" s="58"/>
      <c r="D28" s="58"/>
      <c r="E28" s="58"/>
      <c r="F28" s="58"/>
      <c r="G28" s="58"/>
      <c r="K28" s="77">
        <f>SUM(K27:K27)</f>
        <v>32</v>
      </c>
      <c r="L28" s="77">
        <f>SUM(L27:L27)</f>
        <v>32</v>
      </c>
    </row>
    <row r="29" spans="1:16" ht="12.75">
      <c r="A29" s="78"/>
      <c r="B29" s="58"/>
      <c r="C29" s="58"/>
      <c r="D29" s="58"/>
      <c r="E29" s="58"/>
      <c r="F29" s="58"/>
      <c r="G29" s="58"/>
      <c r="H29" s="77"/>
      <c r="P29" t="s">
        <v>302</v>
      </c>
    </row>
    <row r="30" spans="1:8" ht="12.75">
      <c r="A30" s="58"/>
      <c r="B30" s="58"/>
      <c r="C30" s="58"/>
      <c r="D30" s="58"/>
      <c r="E30" s="58"/>
      <c r="F30" s="58"/>
      <c r="G30" s="58"/>
      <c r="H30" s="58"/>
    </row>
    <row r="31" spans="1:8" ht="12.75">
      <c r="A31" s="77" t="s">
        <v>112</v>
      </c>
      <c r="B31" s="58"/>
      <c r="C31" s="58"/>
      <c r="D31" s="58"/>
      <c r="E31" s="58"/>
      <c r="F31" s="58"/>
      <c r="G31" s="58"/>
      <c r="H31" s="58"/>
    </row>
    <row r="32" spans="1:12" ht="12.75">
      <c r="A32" s="74" t="s">
        <v>301</v>
      </c>
      <c r="B32" s="74"/>
      <c r="C32" s="74"/>
      <c r="D32" s="74"/>
      <c r="E32" s="74"/>
      <c r="F32" s="74"/>
      <c r="G32" s="74"/>
      <c r="K32" s="74">
        <v>2</v>
      </c>
      <c r="L32">
        <v>2</v>
      </c>
    </row>
    <row r="33" spans="1:12" ht="12.75">
      <c r="A33" s="175" t="s">
        <v>305</v>
      </c>
      <c r="B33" s="75"/>
      <c r="C33" s="75"/>
      <c r="D33" s="75"/>
      <c r="E33" s="75"/>
      <c r="F33" s="75"/>
      <c r="G33" s="75"/>
      <c r="H33" s="7"/>
      <c r="I33" s="7"/>
      <c r="J33" s="7"/>
      <c r="K33" s="75">
        <v>2.5</v>
      </c>
      <c r="L33" s="7">
        <v>2.5</v>
      </c>
    </row>
    <row r="34" spans="1:12" ht="12.75">
      <c r="A34" s="78" t="s">
        <v>42</v>
      </c>
      <c r="B34" s="58"/>
      <c r="C34" s="58"/>
      <c r="D34" s="58"/>
      <c r="E34" s="58"/>
      <c r="F34" s="58"/>
      <c r="G34" s="58"/>
      <c r="K34" s="77">
        <f>SUM(K32:K33)</f>
        <v>4.5</v>
      </c>
      <c r="L34" s="77">
        <f>SUM(L32:L33)</f>
        <v>4.5</v>
      </c>
    </row>
    <row r="35" spans="1:3" ht="16.5">
      <c r="A35" s="48"/>
      <c r="B35" s="47"/>
      <c r="C35" s="47"/>
    </row>
    <row r="36" spans="8:10" ht="13.5" thickBot="1">
      <c r="H36" s="34"/>
      <c r="I36" s="34"/>
      <c r="J36" s="34"/>
    </row>
    <row r="37" spans="1:12" ht="18.75" thickBot="1">
      <c r="A37" s="54" t="s">
        <v>42</v>
      </c>
      <c r="B37" s="55"/>
      <c r="C37" s="55"/>
      <c r="D37" s="55"/>
      <c r="E37" s="55"/>
      <c r="F37" s="55"/>
      <c r="G37" s="56"/>
      <c r="H37" s="55"/>
      <c r="I37" s="55"/>
      <c r="J37" s="55"/>
      <c r="K37" s="57">
        <f>K34+K23+K28+K15</f>
        <v>118</v>
      </c>
      <c r="L37" s="270">
        <f>L34+L23+L28+L15</f>
        <v>118.5</v>
      </c>
    </row>
    <row r="38" spans="1:11" ht="18">
      <c r="A38" s="182"/>
      <c r="B38" s="36"/>
      <c r="C38" s="36"/>
      <c r="D38" s="36"/>
      <c r="E38" s="36"/>
      <c r="F38" s="36"/>
      <c r="G38" s="182"/>
      <c r="H38" s="36"/>
      <c r="I38" s="36"/>
      <c r="J38" s="36"/>
      <c r="K38" s="182"/>
    </row>
    <row r="39" spans="1:11" ht="18">
      <c r="A39" s="182"/>
      <c r="B39" s="36"/>
      <c r="C39" s="36"/>
      <c r="D39" s="36"/>
      <c r="E39" s="36"/>
      <c r="F39" s="36"/>
      <c r="G39" s="182"/>
      <c r="H39" s="36"/>
      <c r="I39" s="36"/>
      <c r="J39" s="36"/>
      <c r="K39" s="182"/>
    </row>
    <row r="40" spans="1:12" ht="15.75">
      <c r="A40" s="299" t="s">
        <v>343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</row>
    <row r="42" ht="16.5" thickBot="1">
      <c r="A42" s="11"/>
    </row>
    <row r="43" spans="1:12" ht="16.5" thickBot="1">
      <c r="A43" s="300" t="s">
        <v>105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2"/>
    </row>
    <row r="44" spans="1:12" ht="16.5" thickBot="1">
      <c r="A44" s="300" t="s">
        <v>338</v>
      </c>
      <c r="B44" s="301"/>
      <c r="C44" s="302"/>
      <c r="D44" s="300" t="s">
        <v>339</v>
      </c>
      <c r="E44" s="301"/>
      <c r="F44" s="302"/>
      <c r="G44" s="300" t="s">
        <v>340</v>
      </c>
      <c r="H44" s="301"/>
      <c r="I44" s="302"/>
      <c r="J44" s="300" t="s">
        <v>341</v>
      </c>
      <c r="K44" s="301"/>
      <c r="L44" s="302"/>
    </row>
    <row r="45" spans="1:12" ht="16.5" thickBot="1">
      <c r="A45" s="178" t="s">
        <v>43</v>
      </c>
      <c r="B45" s="179" t="s">
        <v>44</v>
      </c>
      <c r="C45" s="179" t="s">
        <v>45</v>
      </c>
      <c r="D45" s="179" t="s">
        <v>46</v>
      </c>
      <c r="E45" s="179" t="s">
        <v>47</v>
      </c>
      <c r="F45" s="179" t="s">
        <v>48</v>
      </c>
      <c r="G45" s="179" t="s">
        <v>49</v>
      </c>
      <c r="H45" s="179" t="s">
        <v>50</v>
      </c>
      <c r="I45" s="179" t="s">
        <v>51</v>
      </c>
      <c r="J45" s="179" t="s">
        <v>52</v>
      </c>
      <c r="K45" s="179" t="s">
        <v>53</v>
      </c>
      <c r="L45" s="179" t="s">
        <v>54</v>
      </c>
    </row>
    <row r="46" spans="1:12" ht="16.5" thickBot="1">
      <c r="A46" s="180" t="s">
        <v>342</v>
      </c>
      <c r="B46" s="181">
        <v>1</v>
      </c>
      <c r="C46" s="181" t="s">
        <v>342</v>
      </c>
      <c r="D46" s="181">
        <v>2</v>
      </c>
      <c r="E46" s="181">
        <v>2</v>
      </c>
      <c r="F46" s="181">
        <v>2</v>
      </c>
      <c r="G46" s="181">
        <v>3</v>
      </c>
      <c r="H46" s="181">
        <v>3</v>
      </c>
      <c r="I46" s="181">
        <v>3</v>
      </c>
      <c r="J46" s="181" t="s">
        <v>342</v>
      </c>
      <c r="K46" s="181">
        <v>1</v>
      </c>
      <c r="L46" s="181">
        <v>1</v>
      </c>
    </row>
  </sheetData>
  <mergeCells count="9">
    <mergeCell ref="A43:L43"/>
    <mergeCell ref="A44:C44"/>
    <mergeCell ref="D44:F44"/>
    <mergeCell ref="G44:I44"/>
    <mergeCell ref="J44:L44"/>
    <mergeCell ref="A6:C6"/>
    <mergeCell ref="A1:L1"/>
    <mergeCell ref="A3:L3"/>
    <mergeCell ref="A40:L40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&amp;R2. sz. melléklet a /2012. sz.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64">
      <selection activeCell="I66" sqref="I66"/>
    </sheetView>
  </sheetViews>
  <sheetFormatPr defaultColWidth="9.140625" defaultRowHeight="12.75"/>
  <cols>
    <col min="1" max="1" width="47.28125" style="0" customWidth="1"/>
    <col min="2" max="2" width="7.28125" style="0" hidden="1" customWidth="1"/>
    <col min="3" max="3" width="9.140625" style="0" hidden="1" customWidth="1"/>
    <col min="4" max="4" width="15.7109375" style="0" hidden="1" customWidth="1"/>
    <col min="5" max="6" width="12.7109375" style="0" customWidth="1"/>
    <col min="7" max="7" width="12.421875" style="0" customWidth="1"/>
    <col min="8" max="9" width="12.28125" style="0" customWidth="1"/>
  </cols>
  <sheetData>
    <row r="1" spans="1:9" ht="12.75" customHeight="1">
      <c r="A1" s="284" t="s">
        <v>322</v>
      </c>
      <c r="B1" s="284"/>
      <c r="C1" s="284"/>
      <c r="D1" s="284"/>
      <c r="E1" s="284"/>
      <c r="F1" s="284"/>
      <c r="G1" s="284"/>
      <c r="H1" s="284"/>
      <c r="I1" s="284"/>
    </row>
    <row r="2" spans="1:9" ht="12.75" customHeight="1">
      <c r="A2" s="284"/>
      <c r="B2" s="284"/>
      <c r="C2" s="284"/>
      <c r="D2" s="284"/>
      <c r="E2" s="284"/>
      <c r="F2" s="284"/>
      <c r="G2" s="284"/>
      <c r="H2" s="284"/>
      <c r="I2" s="284"/>
    </row>
    <row r="3" spans="1:9" ht="12.75" customHeight="1">
      <c r="A3" s="284" t="s">
        <v>344</v>
      </c>
      <c r="B3" s="284"/>
      <c r="C3" s="284"/>
      <c r="D3" s="284"/>
      <c r="E3" s="284"/>
      <c r="F3" s="284"/>
      <c r="G3" s="284"/>
      <c r="H3" s="284"/>
      <c r="I3" s="284"/>
    </row>
    <row r="4" spans="2:9" ht="12.75">
      <c r="B4" s="80"/>
      <c r="C4" s="10"/>
      <c r="I4" t="s">
        <v>166</v>
      </c>
    </row>
    <row r="5" spans="1:9" ht="14.25" customHeight="1">
      <c r="A5" s="303" t="s">
        <v>0</v>
      </c>
      <c r="B5" s="305" t="s">
        <v>119</v>
      </c>
      <c r="C5" s="307" t="s">
        <v>120</v>
      </c>
      <c r="D5" s="81" t="s">
        <v>348</v>
      </c>
      <c r="E5" s="81" t="s">
        <v>350</v>
      </c>
      <c r="F5" s="81" t="s">
        <v>392</v>
      </c>
      <c r="G5" s="81" t="s">
        <v>392</v>
      </c>
      <c r="H5" s="231" t="s">
        <v>392</v>
      </c>
      <c r="I5" s="234" t="s">
        <v>392</v>
      </c>
    </row>
    <row r="6" spans="1:11" ht="16.5" customHeight="1">
      <c r="A6" s="304"/>
      <c r="B6" s="306"/>
      <c r="C6" s="308"/>
      <c r="D6" s="82" t="s">
        <v>349</v>
      </c>
      <c r="E6" s="82" t="s">
        <v>351</v>
      </c>
      <c r="F6" s="82" t="s">
        <v>442</v>
      </c>
      <c r="G6" s="82" t="s">
        <v>502</v>
      </c>
      <c r="H6" s="227" t="s">
        <v>368</v>
      </c>
      <c r="I6" s="271" t="s">
        <v>540</v>
      </c>
      <c r="K6" s="2"/>
    </row>
    <row r="7" spans="1:9" ht="12.75">
      <c r="A7" s="83" t="s">
        <v>121</v>
      </c>
      <c r="B7" s="84">
        <v>15087</v>
      </c>
      <c r="C7" s="84">
        <v>17116</v>
      </c>
      <c r="D7" s="85">
        <v>8000</v>
      </c>
      <c r="E7" s="85">
        <v>10380</v>
      </c>
      <c r="F7" s="107">
        <v>10380</v>
      </c>
      <c r="G7" s="107">
        <v>10380</v>
      </c>
      <c r="H7" s="107">
        <v>10380</v>
      </c>
      <c r="I7" s="107">
        <v>10380</v>
      </c>
    </row>
    <row r="8" spans="1:9" ht="12.75">
      <c r="A8" s="83" t="s">
        <v>122</v>
      </c>
      <c r="B8" s="84">
        <v>2434</v>
      </c>
      <c r="C8" s="84">
        <v>2745</v>
      </c>
      <c r="D8" s="85">
        <v>5500</v>
      </c>
      <c r="E8" s="85">
        <v>6175</v>
      </c>
      <c r="F8" s="107">
        <v>6175</v>
      </c>
      <c r="G8" s="107">
        <v>6175</v>
      </c>
      <c r="H8" s="107">
        <v>6175</v>
      </c>
      <c r="I8" s="107">
        <v>6175</v>
      </c>
    </row>
    <row r="9" spans="1:9" ht="12.75">
      <c r="A9" s="83" t="s">
        <v>123</v>
      </c>
      <c r="B9" s="84">
        <v>4958</v>
      </c>
      <c r="C9" s="84">
        <v>6977</v>
      </c>
      <c r="D9" s="85">
        <v>3375</v>
      </c>
      <c r="E9" s="85">
        <v>4140</v>
      </c>
      <c r="F9" s="107">
        <v>4140</v>
      </c>
      <c r="G9" s="107">
        <v>4140</v>
      </c>
      <c r="H9" s="107">
        <v>4140</v>
      </c>
      <c r="I9" s="107">
        <v>4140</v>
      </c>
    </row>
    <row r="10" spans="1:9" ht="12.75">
      <c r="A10" s="83" t="s">
        <v>124</v>
      </c>
      <c r="B10" s="84">
        <v>465</v>
      </c>
      <c r="C10" s="84">
        <v>600</v>
      </c>
      <c r="D10" s="85"/>
      <c r="E10" s="85"/>
      <c r="F10" s="107"/>
      <c r="G10" s="107"/>
      <c r="H10" s="107"/>
      <c r="I10" s="107"/>
    </row>
    <row r="11" spans="1:9" ht="12.75">
      <c r="A11" s="86" t="s">
        <v>125</v>
      </c>
      <c r="B11" s="87" t="e">
        <f>SUM(B7+B8+#REF!+#REF!+B9+#REF!+B10)</f>
        <v>#REF!</v>
      </c>
      <c r="C11" s="87" t="e">
        <f>SUM(C7+C8+#REF!+#REF!+C9+#REF!+C10)</f>
        <v>#REF!</v>
      </c>
      <c r="D11" s="88">
        <f aca="true" t="shared" si="0" ref="D11:I11">SUM(D7:D10)</f>
        <v>16875</v>
      </c>
      <c r="E11" s="88">
        <f t="shared" si="0"/>
        <v>20695</v>
      </c>
      <c r="F11" s="88">
        <f t="shared" si="0"/>
        <v>20695</v>
      </c>
      <c r="G11" s="88">
        <f t="shared" si="0"/>
        <v>20695</v>
      </c>
      <c r="H11" s="88">
        <f t="shared" si="0"/>
        <v>20695</v>
      </c>
      <c r="I11" s="88">
        <f t="shared" si="0"/>
        <v>20695</v>
      </c>
    </row>
    <row r="12" spans="1:9" ht="12.75">
      <c r="A12" s="86"/>
      <c r="B12" s="87"/>
      <c r="C12" s="87"/>
      <c r="D12" s="88"/>
      <c r="E12" s="88"/>
      <c r="F12" s="88"/>
      <c r="G12" s="88"/>
      <c r="H12" s="88"/>
      <c r="I12" s="88"/>
    </row>
    <row r="13" spans="1:9" ht="12.75">
      <c r="A13" s="83" t="s">
        <v>126</v>
      </c>
      <c r="B13" s="87"/>
      <c r="C13" s="87"/>
      <c r="D13" s="90">
        <v>8240</v>
      </c>
      <c r="E13" s="90">
        <v>10824</v>
      </c>
      <c r="F13" s="90">
        <v>10824</v>
      </c>
      <c r="G13" s="90">
        <v>10824</v>
      </c>
      <c r="H13" s="90">
        <v>10824</v>
      </c>
      <c r="I13" s="90">
        <v>10824</v>
      </c>
    </row>
    <row r="14" spans="1:9" ht="12.75">
      <c r="A14" s="83" t="s">
        <v>359</v>
      </c>
      <c r="B14" s="87"/>
      <c r="C14" s="87"/>
      <c r="E14" s="85">
        <v>2700</v>
      </c>
      <c r="F14" s="90">
        <v>2700</v>
      </c>
      <c r="G14" s="90">
        <v>2700</v>
      </c>
      <c r="H14" s="90">
        <v>2700</v>
      </c>
      <c r="I14" s="90">
        <v>2700</v>
      </c>
    </row>
    <row r="15" spans="1:9" ht="12.75">
      <c r="A15" s="83" t="s">
        <v>123</v>
      </c>
      <c r="B15" s="87"/>
      <c r="C15" s="87"/>
      <c r="D15" s="90">
        <v>2060</v>
      </c>
      <c r="E15" s="90">
        <v>3380</v>
      </c>
      <c r="F15" s="90">
        <v>3380</v>
      </c>
      <c r="G15" s="90">
        <v>3380</v>
      </c>
      <c r="H15" s="90">
        <v>3380</v>
      </c>
      <c r="I15" s="90">
        <v>3380</v>
      </c>
    </row>
    <row r="16" spans="1:9" ht="12.75">
      <c r="A16" s="83" t="s">
        <v>128</v>
      </c>
      <c r="B16" s="87"/>
      <c r="C16" s="87"/>
      <c r="D16" s="90"/>
      <c r="E16" s="90"/>
      <c r="F16" s="90"/>
      <c r="G16" s="90"/>
      <c r="H16" s="90"/>
      <c r="I16" s="90"/>
    </row>
    <row r="17" spans="1:9" ht="12.75">
      <c r="A17" s="86" t="s">
        <v>129</v>
      </c>
      <c r="B17" s="87"/>
      <c r="C17" s="87"/>
      <c r="D17" s="88">
        <f aca="true" t="shared" si="1" ref="D17:I17">SUM(D13:D15)</f>
        <v>10300</v>
      </c>
      <c r="E17" s="88">
        <f t="shared" si="1"/>
        <v>16904</v>
      </c>
      <c r="F17" s="88">
        <f t="shared" si="1"/>
        <v>16904</v>
      </c>
      <c r="G17" s="88">
        <f t="shared" si="1"/>
        <v>16904</v>
      </c>
      <c r="H17" s="88">
        <f t="shared" si="1"/>
        <v>16904</v>
      </c>
      <c r="I17" s="88">
        <f t="shared" si="1"/>
        <v>16904</v>
      </c>
    </row>
    <row r="18" spans="1:9" ht="12.75">
      <c r="A18" s="86"/>
      <c r="B18" s="87"/>
      <c r="C18" s="87"/>
      <c r="D18" s="88"/>
      <c r="E18" s="88"/>
      <c r="F18" s="88"/>
      <c r="G18" s="88"/>
      <c r="H18" s="88"/>
      <c r="I18" s="88"/>
    </row>
    <row r="19" spans="1:9" ht="12.75">
      <c r="A19" s="91" t="s">
        <v>130</v>
      </c>
      <c r="B19" s="92"/>
      <c r="C19" s="92"/>
      <c r="D19" s="93">
        <v>200</v>
      </c>
      <c r="E19" s="93">
        <v>200</v>
      </c>
      <c r="F19" s="93">
        <v>200</v>
      </c>
      <c r="G19" s="93">
        <v>200</v>
      </c>
      <c r="H19" s="93">
        <v>386</v>
      </c>
      <c r="I19" s="93">
        <v>386</v>
      </c>
    </row>
    <row r="20" spans="1:9" ht="12.75">
      <c r="A20" s="91" t="s">
        <v>127</v>
      </c>
      <c r="B20" s="92"/>
      <c r="C20" s="92"/>
      <c r="D20" s="93">
        <v>300</v>
      </c>
      <c r="E20" s="93">
        <v>300</v>
      </c>
      <c r="F20" s="93">
        <v>300</v>
      </c>
      <c r="G20" s="93">
        <v>300</v>
      </c>
      <c r="H20" s="93">
        <v>300</v>
      </c>
      <c r="I20" s="93">
        <v>300</v>
      </c>
    </row>
    <row r="21" spans="1:9" ht="12.75">
      <c r="A21" s="91" t="s">
        <v>123</v>
      </c>
      <c r="B21" s="87"/>
      <c r="C21" s="87"/>
      <c r="D21" s="93">
        <v>75</v>
      </c>
      <c r="E21" s="93">
        <v>75</v>
      </c>
      <c r="F21" s="93">
        <v>75</v>
      </c>
      <c r="G21" s="93">
        <v>75</v>
      </c>
      <c r="H21" s="93">
        <v>121</v>
      </c>
      <c r="I21" s="93">
        <v>121</v>
      </c>
    </row>
    <row r="22" spans="1:9" ht="12.75">
      <c r="A22" s="86" t="s">
        <v>131</v>
      </c>
      <c r="B22" s="87"/>
      <c r="C22" s="87"/>
      <c r="D22" s="88">
        <f aca="true" t="shared" si="2" ref="D22:I22">SUM(D19:D21)</f>
        <v>575</v>
      </c>
      <c r="E22" s="88">
        <f t="shared" si="2"/>
        <v>575</v>
      </c>
      <c r="F22" s="88">
        <f t="shared" si="2"/>
        <v>575</v>
      </c>
      <c r="G22" s="88">
        <f t="shared" si="2"/>
        <v>575</v>
      </c>
      <c r="H22" s="88">
        <f t="shared" si="2"/>
        <v>807</v>
      </c>
      <c r="I22" s="88">
        <f t="shared" si="2"/>
        <v>807</v>
      </c>
    </row>
    <row r="23" spans="1:9" ht="12.75">
      <c r="A23" s="94"/>
      <c r="B23" s="87"/>
      <c r="C23" s="84"/>
      <c r="F23" s="36"/>
      <c r="G23" s="36"/>
      <c r="H23" s="36"/>
      <c r="I23" s="36"/>
    </row>
    <row r="24" spans="1:9" ht="12.75">
      <c r="A24" s="83" t="s">
        <v>132</v>
      </c>
      <c r="B24" s="84">
        <v>1300</v>
      </c>
      <c r="C24" s="84">
        <v>7000</v>
      </c>
      <c r="D24" s="85">
        <v>150</v>
      </c>
      <c r="E24" s="85">
        <v>150</v>
      </c>
      <c r="F24" s="107">
        <v>150</v>
      </c>
      <c r="G24" s="107">
        <v>150</v>
      </c>
      <c r="H24" s="107">
        <v>150</v>
      </c>
      <c r="I24" s="107">
        <v>150</v>
      </c>
    </row>
    <row r="25" spans="1:9" ht="12.75">
      <c r="A25" s="83" t="s">
        <v>133</v>
      </c>
      <c r="B25" s="84">
        <v>600</v>
      </c>
      <c r="C25" s="84">
        <v>0</v>
      </c>
      <c r="D25" s="85">
        <v>14000</v>
      </c>
      <c r="E25" s="85">
        <v>17000</v>
      </c>
      <c r="F25" s="107">
        <v>17000</v>
      </c>
      <c r="G25" s="107">
        <v>17000</v>
      </c>
      <c r="H25" s="107">
        <v>17000</v>
      </c>
      <c r="I25" s="107">
        <v>17000</v>
      </c>
    </row>
    <row r="26" spans="1:9" ht="12.75">
      <c r="A26" s="83" t="s">
        <v>160</v>
      </c>
      <c r="B26" s="84"/>
      <c r="C26" s="84"/>
      <c r="D26" s="85">
        <v>1700</v>
      </c>
      <c r="E26" s="85">
        <v>1300</v>
      </c>
      <c r="F26" s="107">
        <v>1300</v>
      </c>
      <c r="G26" s="107">
        <v>1300</v>
      </c>
      <c r="H26" s="107">
        <v>1300</v>
      </c>
      <c r="I26" s="107">
        <v>1300</v>
      </c>
    </row>
    <row r="27" spans="1:9" ht="12.75">
      <c r="A27" s="83" t="s">
        <v>134</v>
      </c>
      <c r="B27" s="84">
        <v>3500</v>
      </c>
      <c r="C27" s="84">
        <v>2500</v>
      </c>
      <c r="D27" s="85">
        <v>7000</v>
      </c>
      <c r="E27" s="85">
        <v>7400</v>
      </c>
      <c r="F27" s="107">
        <v>7400</v>
      </c>
      <c r="G27" s="107">
        <v>7400</v>
      </c>
      <c r="H27" s="107">
        <v>7400</v>
      </c>
      <c r="I27" s="107">
        <v>7400</v>
      </c>
    </row>
    <row r="28" spans="1:9" ht="12.75">
      <c r="A28" s="83" t="s">
        <v>135</v>
      </c>
      <c r="B28" s="84"/>
      <c r="C28" s="84"/>
      <c r="D28" s="85">
        <v>200</v>
      </c>
      <c r="E28" s="85">
        <v>200</v>
      </c>
      <c r="F28" s="107">
        <v>200</v>
      </c>
      <c r="G28" s="107">
        <v>200</v>
      </c>
      <c r="H28" s="107">
        <v>200</v>
      </c>
      <c r="I28" s="107">
        <v>200</v>
      </c>
    </row>
    <row r="29" spans="1:9" ht="12.75">
      <c r="A29" s="83" t="s">
        <v>128</v>
      </c>
      <c r="B29" s="84"/>
      <c r="C29" s="84"/>
      <c r="D29" s="85">
        <v>500</v>
      </c>
      <c r="E29" s="85">
        <v>500</v>
      </c>
      <c r="F29" s="107">
        <v>500</v>
      </c>
      <c r="G29" s="107">
        <v>500</v>
      </c>
      <c r="H29" s="107">
        <v>500</v>
      </c>
      <c r="I29" s="107">
        <v>1820</v>
      </c>
    </row>
    <row r="30" spans="1:9" ht="12.75">
      <c r="A30" s="83" t="s">
        <v>136</v>
      </c>
      <c r="B30" s="84"/>
      <c r="C30" s="84"/>
      <c r="D30" s="85">
        <v>200</v>
      </c>
      <c r="E30" s="85">
        <v>200</v>
      </c>
      <c r="F30" s="107">
        <v>200</v>
      </c>
      <c r="G30" s="107">
        <v>200</v>
      </c>
      <c r="H30" s="107">
        <v>200</v>
      </c>
      <c r="I30" s="107">
        <v>200</v>
      </c>
    </row>
    <row r="31" spans="1:13" ht="12.75">
      <c r="A31" s="83" t="s">
        <v>137</v>
      </c>
      <c r="B31" s="84"/>
      <c r="C31" s="84"/>
      <c r="D31" s="85">
        <v>10000</v>
      </c>
      <c r="E31" s="85">
        <v>19400</v>
      </c>
      <c r="F31" s="107">
        <v>19400</v>
      </c>
      <c r="G31" s="107">
        <v>19400</v>
      </c>
      <c r="H31" s="107">
        <v>19400</v>
      </c>
      <c r="I31" s="107">
        <v>19400</v>
      </c>
      <c r="M31" s="176"/>
    </row>
    <row r="32" spans="1:9" ht="12.75">
      <c r="A32" s="83" t="s">
        <v>138</v>
      </c>
      <c r="B32" s="84"/>
      <c r="C32" s="84"/>
      <c r="D32" s="85">
        <v>500</v>
      </c>
      <c r="E32" s="85">
        <v>500</v>
      </c>
      <c r="F32" s="107">
        <v>500</v>
      </c>
      <c r="G32" s="107">
        <v>500</v>
      </c>
      <c r="H32" s="107">
        <v>500</v>
      </c>
      <c r="I32" s="107">
        <v>500</v>
      </c>
    </row>
    <row r="33" spans="1:9" ht="12.75">
      <c r="A33" s="83" t="s">
        <v>139</v>
      </c>
      <c r="B33" s="84">
        <v>2660</v>
      </c>
      <c r="C33" s="84">
        <v>625</v>
      </c>
      <c r="D33" s="85">
        <v>4600</v>
      </c>
      <c r="E33" s="85">
        <v>5400</v>
      </c>
      <c r="F33" s="107">
        <v>5400</v>
      </c>
      <c r="G33" s="107">
        <v>5400</v>
      </c>
      <c r="H33" s="107">
        <v>5400</v>
      </c>
      <c r="I33" s="107">
        <v>5400</v>
      </c>
    </row>
    <row r="34" spans="1:9" ht="12.75">
      <c r="A34" s="83" t="s">
        <v>140</v>
      </c>
      <c r="B34" s="84">
        <v>2000</v>
      </c>
      <c r="C34" s="84">
        <v>2000</v>
      </c>
      <c r="D34" s="85">
        <v>4400</v>
      </c>
      <c r="E34" s="85">
        <v>4600</v>
      </c>
      <c r="F34" s="107">
        <v>4600</v>
      </c>
      <c r="G34" s="107">
        <v>4600</v>
      </c>
      <c r="H34" s="107">
        <v>4600</v>
      </c>
      <c r="I34" s="107">
        <v>4600</v>
      </c>
    </row>
    <row r="35" spans="1:9" ht="12.75">
      <c r="A35" s="86" t="s">
        <v>355</v>
      </c>
      <c r="B35" s="87">
        <f aca="true" t="shared" si="3" ref="B35:I35">SUM(B24:B34)</f>
        <v>10060</v>
      </c>
      <c r="C35" s="87">
        <f t="shared" si="3"/>
        <v>12125</v>
      </c>
      <c r="D35" s="88">
        <f t="shared" si="3"/>
        <v>43250</v>
      </c>
      <c r="E35" s="88">
        <f t="shared" si="3"/>
        <v>56650</v>
      </c>
      <c r="F35" s="88">
        <f t="shared" si="3"/>
        <v>56650</v>
      </c>
      <c r="G35" s="88">
        <f t="shared" si="3"/>
        <v>56650</v>
      </c>
      <c r="H35" s="88">
        <f t="shared" si="3"/>
        <v>56650</v>
      </c>
      <c r="I35" s="88">
        <f t="shared" si="3"/>
        <v>57970</v>
      </c>
    </row>
    <row r="36" spans="1:9" ht="12.75">
      <c r="A36" s="86" t="s">
        <v>356</v>
      </c>
      <c r="B36" s="87" t="e">
        <f>B11+B35</f>
        <v>#REF!</v>
      </c>
      <c r="C36" s="87" t="e">
        <f>C11+C35</f>
        <v>#REF!</v>
      </c>
      <c r="D36" s="88">
        <f aca="true" t="shared" si="4" ref="D36:I36">D35+D22+D17+D11</f>
        <v>71000</v>
      </c>
      <c r="E36" s="88">
        <f t="shared" si="4"/>
        <v>94824</v>
      </c>
      <c r="F36" s="88">
        <f t="shared" si="4"/>
        <v>94824</v>
      </c>
      <c r="G36" s="88">
        <f t="shared" si="4"/>
        <v>94824</v>
      </c>
      <c r="H36" s="88">
        <f t="shared" si="4"/>
        <v>95056</v>
      </c>
      <c r="I36" s="88">
        <f t="shared" si="4"/>
        <v>96376</v>
      </c>
    </row>
    <row r="37" spans="1:9" ht="12.75">
      <c r="A37" s="86"/>
      <c r="B37" s="87"/>
      <c r="C37" s="87"/>
      <c r="D37" s="88"/>
      <c r="E37" s="88"/>
      <c r="F37" s="88"/>
      <c r="G37" s="88"/>
      <c r="H37" s="32"/>
      <c r="I37" s="32"/>
    </row>
    <row r="38" spans="2:9" ht="12.75">
      <c r="B38" s="80"/>
      <c r="C38" s="80"/>
      <c r="D38" s="85"/>
      <c r="E38" s="85"/>
      <c r="F38" s="85"/>
      <c r="G38" s="85"/>
      <c r="H38" s="36"/>
      <c r="I38" s="36"/>
    </row>
    <row r="39" spans="1:9" ht="12.75">
      <c r="A39" s="83" t="s">
        <v>1</v>
      </c>
      <c r="B39" s="84">
        <v>32000</v>
      </c>
      <c r="C39" s="80">
        <v>38000</v>
      </c>
      <c r="D39" s="95">
        <v>52000</v>
      </c>
      <c r="E39" s="95">
        <v>60000</v>
      </c>
      <c r="F39" s="85">
        <v>60000</v>
      </c>
      <c r="G39" s="85">
        <v>60000</v>
      </c>
      <c r="H39" s="107">
        <v>60000</v>
      </c>
      <c r="I39" s="107">
        <v>60000</v>
      </c>
    </row>
    <row r="40" spans="1:9" ht="12.75">
      <c r="A40" s="83" t="s">
        <v>141</v>
      </c>
      <c r="B40" s="84">
        <v>55000</v>
      </c>
      <c r="C40" s="80">
        <v>80000</v>
      </c>
      <c r="D40" s="85">
        <v>400000</v>
      </c>
      <c r="E40" s="85">
        <v>400000</v>
      </c>
      <c r="F40" s="85">
        <v>400000</v>
      </c>
      <c r="G40" s="85">
        <v>400000</v>
      </c>
      <c r="H40" s="232">
        <v>400000</v>
      </c>
      <c r="I40" s="232">
        <v>400000</v>
      </c>
    </row>
    <row r="41" spans="1:9" ht="12.75">
      <c r="A41" s="83" t="s">
        <v>66</v>
      </c>
      <c r="B41" s="84"/>
      <c r="C41" s="80"/>
      <c r="D41" s="85">
        <v>6500</v>
      </c>
      <c r="E41" s="85">
        <v>1500</v>
      </c>
      <c r="F41" s="85">
        <v>1500</v>
      </c>
      <c r="G41" s="85">
        <v>1500</v>
      </c>
      <c r="H41" s="232">
        <v>2225</v>
      </c>
      <c r="I41" s="232">
        <v>2225</v>
      </c>
    </row>
    <row r="42" spans="1:9" ht="12.75">
      <c r="A42" s="83" t="s">
        <v>106</v>
      </c>
      <c r="B42" s="84"/>
      <c r="C42" s="80"/>
      <c r="D42" s="85">
        <v>1000</v>
      </c>
      <c r="E42" s="85">
        <v>500</v>
      </c>
      <c r="F42" s="85">
        <v>500</v>
      </c>
      <c r="G42" s="85">
        <v>500</v>
      </c>
      <c r="H42" s="200">
        <v>500</v>
      </c>
      <c r="I42" s="200">
        <v>500</v>
      </c>
    </row>
    <row r="43" spans="1:9" ht="12.75">
      <c r="A43" t="s">
        <v>142</v>
      </c>
      <c r="B43" s="80">
        <v>1600</v>
      </c>
      <c r="C43" s="80">
        <v>0</v>
      </c>
      <c r="D43" s="95"/>
      <c r="E43" s="95"/>
      <c r="F43" s="85"/>
      <c r="G43" s="85"/>
      <c r="H43" s="36"/>
      <c r="I43" s="36"/>
    </row>
    <row r="44" spans="1:9" ht="12.75">
      <c r="A44" s="96" t="s">
        <v>143</v>
      </c>
      <c r="B44" s="97">
        <f aca="true" t="shared" si="5" ref="B44:I44">SUM(B39:B43)</f>
        <v>88600</v>
      </c>
      <c r="C44" s="97">
        <f t="shared" si="5"/>
        <v>118000</v>
      </c>
      <c r="D44" s="98">
        <f t="shared" si="5"/>
        <v>459500</v>
      </c>
      <c r="E44" s="98">
        <f t="shared" si="5"/>
        <v>462000</v>
      </c>
      <c r="F44" s="98">
        <f t="shared" si="5"/>
        <v>462000</v>
      </c>
      <c r="G44" s="98">
        <f t="shared" si="5"/>
        <v>462000</v>
      </c>
      <c r="H44" s="98">
        <f t="shared" si="5"/>
        <v>462725</v>
      </c>
      <c r="I44" s="98">
        <f t="shared" si="5"/>
        <v>462725</v>
      </c>
    </row>
    <row r="45" spans="2:9" ht="12.75">
      <c r="B45" s="80"/>
      <c r="C45" s="80"/>
      <c r="D45" s="85"/>
      <c r="E45" s="85"/>
      <c r="F45" s="85"/>
      <c r="G45" s="85"/>
      <c r="H45" s="36"/>
      <c r="I45" s="36"/>
    </row>
    <row r="46" spans="1:9" ht="12.75">
      <c r="A46" s="83" t="s">
        <v>144</v>
      </c>
      <c r="B46" s="84">
        <v>77370</v>
      </c>
      <c r="C46" s="80">
        <v>91645</v>
      </c>
      <c r="D46" s="85">
        <v>56590</v>
      </c>
      <c r="E46" s="85">
        <v>54514</v>
      </c>
      <c r="F46" s="85">
        <v>54514</v>
      </c>
      <c r="G46" s="85">
        <v>54514</v>
      </c>
      <c r="H46" s="232">
        <v>54514</v>
      </c>
      <c r="I46" s="232">
        <v>54514</v>
      </c>
    </row>
    <row r="47" spans="1:9" ht="12.75">
      <c r="A47" s="83" t="s">
        <v>145</v>
      </c>
      <c r="B47" s="84">
        <v>59838</v>
      </c>
      <c r="C47" s="80">
        <v>55805</v>
      </c>
      <c r="D47" s="85">
        <v>-60216</v>
      </c>
      <c r="E47" s="85">
        <v>-65716</v>
      </c>
      <c r="F47" s="85">
        <v>-65716</v>
      </c>
      <c r="G47" s="85">
        <v>-65716</v>
      </c>
      <c r="H47" s="232">
        <v>-65716</v>
      </c>
      <c r="I47" s="232">
        <v>-65716</v>
      </c>
    </row>
    <row r="48" spans="1:9" ht="12.75">
      <c r="A48" s="83" t="s">
        <v>146</v>
      </c>
      <c r="B48" s="84">
        <v>25000</v>
      </c>
      <c r="C48" s="80">
        <v>38000</v>
      </c>
      <c r="D48" s="85">
        <v>85000</v>
      </c>
      <c r="E48" s="85">
        <v>100000</v>
      </c>
      <c r="F48" s="85">
        <v>100000</v>
      </c>
      <c r="G48" s="85">
        <v>100000</v>
      </c>
      <c r="H48" s="232">
        <v>100000</v>
      </c>
      <c r="I48" s="232">
        <v>100000</v>
      </c>
    </row>
    <row r="49" spans="1:7" ht="12.75">
      <c r="A49" s="83"/>
      <c r="B49" s="84"/>
      <c r="C49" s="80"/>
      <c r="D49" s="85"/>
      <c r="E49" s="85"/>
      <c r="F49" s="85"/>
      <c r="G49" s="85"/>
    </row>
    <row r="50" spans="1:9" ht="12.75">
      <c r="A50" s="96" t="s">
        <v>147</v>
      </c>
      <c r="B50" s="97">
        <f aca="true" t="shared" si="6" ref="B50:H50">SUM(B46:B48)</f>
        <v>162208</v>
      </c>
      <c r="C50" s="97">
        <f t="shared" si="6"/>
        <v>185450</v>
      </c>
      <c r="D50" s="99">
        <f t="shared" si="6"/>
        <v>81374</v>
      </c>
      <c r="E50" s="99">
        <f t="shared" si="6"/>
        <v>88798</v>
      </c>
      <c r="F50" s="99">
        <f t="shared" si="6"/>
        <v>88798</v>
      </c>
      <c r="G50" s="99">
        <f t="shared" si="6"/>
        <v>88798</v>
      </c>
      <c r="H50" s="99">
        <f t="shared" si="6"/>
        <v>88798</v>
      </c>
      <c r="I50" s="99">
        <f>SUM(I46:I48)</f>
        <v>88798</v>
      </c>
    </row>
    <row r="51" spans="2:7" ht="12.75">
      <c r="B51" s="80"/>
      <c r="C51" s="80"/>
      <c r="D51" s="85"/>
      <c r="E51" s="85"/>
      <c r="F51" s="85"/>
      <c r="G51" s="85"/>
    </row>
    <row r="52" spans="1:9" ht="12.75">
      <c r="A52" s="96" t="s">
        <v>148</v>
      </c>
      <c r="B52" s="97">
        <f aca="true" t="shared" si="7" ref="B52:H52">(B44+B50)</f>
        <v>250808</v>
      </c>
      <c r="C52" s="97">
        <f t="shared" si="7"/>
        <v>303450</v>
      </c>
      <c r="D52" s="99">
        <f t="shared" si="7"/>
        <v>540874</v>
      </c>
      <c r="E52" s="99">
        <f t="shared" si="7"/>
        <v>550798</v>
      </c>
      <c r="F52" s="99">
        <f t="shared" si="7"/>
        <v>550798</v>
      </c>
      <c r="G52" s="99">
        <f t="shared" si="7"/>
        <v>550798</v>
      </c>
      <c r="H52" s="99">
        <f t="shared" si="7"/>
        <v>551523</v>
      </c>
      <c r="I52" s="99">
        <f>(I44+I50)</f>
        <v>551523</v>
      </c>
    </row>
    <row r="53" spans="1:7" ht="12.75">
      <c r="A53" s="96"/>
      <c r="B53" s="97"/>
      <c r="C53" s="97"/>
      <c r="D53" s="99"/>
      <c r="E53" s="99"/>
      <c r="F53" s="99"/>
      <c r="G53" s="99"/>
    </row>
    <row r="54" spans="1:7" ht="12.75">
      <c r="A54" s="96"/>
      <c r="B54" s="97"/>
      <c r="C54" s="97"/>
      <c r="D54" s="99"/>
      <c r="E54" s="99"/>
      <c r="F54" s="99"/>
      <c r="G54" s="99"/>
    </row>
    <row r="55" spans="2:7" ht="12.75">
      <c r="B55" s="80"/>
      <c r="C55" s="80"/>
      <c r="D55" s="85"/>
      <c r="E55" s="85"/>
      <c r="F55" s="85"/>
      <c r="G55" s="85"/>
    </row>
    <row r="56" spans="1:9" ht="12.75">
      <c r="A56" t="s">
        <v>360</v>
      </c>
      <c r="B56" s="80">
        <v>40000</v>
      </c>
      <c r="C56" s="80">
        <v>0</v>
      </c>
      <c r="D56" s="85"/>
      <c r="E56" s="85">
        <v>10000</v>
      </c>
      <c r="F56" s="85">
        <v>10000</v>
      </c>
      <c r="G56" s="85">
        <v>10000</v>
      </c>
      <c r="H56" s="149">
        <v>10000</v>
      </c>
      <c r="I56" s="149">
        <v>10000</v>
      </c>
    </row>
    <row r="57" spans="1:7" ht="12.75">
      <c r="A57" t="s">
        <v>2</v>
      </c>
      <c r="B57" s="80">
        <v>1000</v>
      </c>
      <c r="C57" s="80">
        <v>500</v>
      </c>
      <c r="D57" s="85">
        <v>9690</v>
      </c>
      <c r="E57" s="85"/>
      <c r="F57" s="85"/>
      <c r="G57" s="85"/>
    </row>
    <row r="58" spans="1:9" ht="12.75">
      <c r="A58" s="96" t="s">
        <v>150</v>
      </c>
      <c r="B58" s="97">
        <f aca="true" t="shared" si="8" ref="B58:I58">SUM(B56:B57)</f>
        <v>41000</v>
      </c>
      <c r="C58" s="97">
        <f t="shared" si="8"/>
        <v>500</v>
      </c>
      <c r="D58" s="99">
        <f t="shared" si="8"/>
        <v>9690</v>
      </c>
      <c r="E58" s="99">
        <f t="shared" si="8"/>
        <v>10000</v>
      </c>
      <c r="F58" s="99">
        <f t="shared" si="8"/>
        <v>10000</v>
      </c>
      <c r="G58" s="99">
        <f t="shared" si="8"/>
        <v>10000</v>
      </c>
      <c r="H58" s="99">
        <f t="shared" si="8"/>
        <v>10000</v>
      </c>
      <c r="I58" s="99">
        <f t="shared" si="8"/>
        <v>10000</v>
      </c>
    </row>
    <row r="59" spans="2:7" ht="12.75">
      <c r="B59" s="80"/>
      <c r="C59" s="80"/>
      <c r="D59" s="85"/>
      <c r="E59" s="85"/>
      <c r="F59" s="85"/>
      <c r="G59" s="85"/>
    </row>
    <row r="60" spans="1:9" ht="12.75">
      <c r="A60" s="96" t="s">
        <v>151</v>
      </c>
      <c r="B60" s="97">
        <v>166983</v>
      </c>
      <c r="C60" s="97">
        <v>183204</v>
      </c>
      <c r="D60" s="98">
        <v>158366</v>
      </c>
      <c r="E60" s="98">
        <v>159639</v>
      </c>
      <c r="F60" s="98">
        <v>159639</v>
      </c>
      <c r="G60" s="98">
        <v>159639</v>
      </c>
      <c r="H60" s="98">
        <v>163107</v>
      </c>
      <c r="I60" s="98">
        <v>162481</v>
      </c>
    </row>
    <row r="61" spans="2:7" ht="12.75">
      <c r="B61" s="80"/>
      <c r="C61" s="80"/>
      <c r="D61" s="85"/>
      <c r="E61" s="85"/>
      <c r="F61" s="85"/>
      <c r="G61" s="89"/>
    </row>
    <row r="62" spans="1:9" ht="12.75">
      <c r="A62" s="96" t="s">
        <v>152</v>
      </c>
      <c r="B62" s="97">
        <v>680</v>
      </c>
      <c r="C62" s="97">
        <v>714</v>
      </c>
      <c r="D62" s="98">
        <v>33915</v>
      </c>
      <c r="E62" s="98"/>
      <c r="F62" s="98">
        <v>1810</v>
      </c>
      <c r="G62" s="98">
        <v>2567</v>
      </c>
      <c r="H62" s="98">
        <v>9494</v>
      </c>
      <c r="I62" s="98">
        <v>23040</v>
      </c>
    </row>
    <row r="63" spans="2:7" ht="12.75">
      <c r="B63" s="80"/>
      <c r="C63" s="80"/>
      <c r="D63" s="85"/>
      <c r="E63" s="85"/>
      <c r="F63" s="85"/>
      <c r="G63" s="89"/>
    </row>
    <row r="64" spans="1:9" ht="12.75">
      <c r="A64" t="s">
        <v>366</v>
      </c>
      <c r="B64" s="80">
        <v>6151</v>
      </c>
      <c r="C64" s="80">
        <v>5098</v>
      </c>
      <c r="D64" s="85"/>
      <c r="E64" s="85">
        <v>1199</v>
      </c>
      <c r="F64" s="85">
        <v>1199</v>
      </c>
      <c r="G64" s="95">
        <v>1199</v>
      </c>
      <c r="H64" s="149">
        <v>1199</v>
      </c>
      <c r="I64" s="149">
        <v>1199</v>
      </c>
    </row>
    <row r="65" spans="1:9" ht="12.75">
      <c r="A65" t="s">
        <v>153</v>
      </c>
      <c r="B65" s="80">
        <v>14000</v>
      </c>
      <c r="C65" s="80">
        <v>19016</v>
      </c>
      <c r="D65" s="85">
        <v>4534</v>
      </c>
      <c r="E65" s="85"/>
      <c r="F65" s="85">
        <v>3420</v>
      </c>
      <c r="G65" s="95">
        <v>4143</v>
      </c>
      <c r="H65" s="149">
        <v>6983</v>
      </c>
      <c r="I65" s="149">
        <v>8599</v>
      </c>
    </row>
    <row r="66" spans="1:9" ht="12.75">
      <c r="A66" s="96" t="s">
        <v>154</v>
      </c>
      <c r="B66" s="97">
        <f aca="true" t="shared" si="9" ref="B66:H66">SUM(B64:B65)</f>
        <v>20151</v>
      </c>
      <c r="C66" s="97">
        <f t="shared" si="9"/>
        <v>24114</v>
      </c>
      <c r="D66" s="99">
        <f t="shared" si="9"/>
        <v>4534</v>
      </c>
      <c r="E66" s="99">
        <f t="shared" si="9"/>
        <v>1199</v>
      </c>
      <c r="F66" s="99">
        <f t="shared" si="9"/>
        <v>4619</v>
      </c>
      <c r="G66" s="99">
        <f t="shared" si="9"/>
        <v>5342</v>
      </c>
      <c r="H66" s="99">
        <f t="shared" si="9"/>
        <v>8182</v>
      </c>
      <c r="I66" s="103">
        <f>SUM(I64:I65)</f>
        <v>9798</v>
      </c>
    </row>
    <row r="67" spans="1:7" ht="12.75">
      <c r="A67" s="96"/>
      <c r="B67" s="97"/>
      <c r="C67" s="97"/>
      <c r="D67" s="99"/>
      <c r="E67" s="99"/>
      <c r="F67" s="99"/>
      <c r="G67" s="89"/>
    </row>
    <row r="68" spans="1:9" ht="12.75">
      <c r="A68" s="96" t="s">
        <v>357</v>
      </c>
      <c r="B68" s="97">
        <f aca="true" t="shared" si="10" ref="B68:I68">B60+B62+B66</f>
        <v>187814</v>
      </c>
      <c r="C68" s="97">
        <f t="shared" si="10"/>
        <v>208032</v>
      </c>
      <c r="D68" s="99">
        <f t="shared" si="10"/>
        <v>196815</v>
      </c>
      <c r="E68" s="99">
        <f t="shared" si="10"/>
        <v>160838</v>
      </c>
      <c r="F68" s="99">
        <f t="shared" si="10"/>
        <v>166068</v>
      </c>
      <c r="G68" s="99">
        <f t="shared" si="10"/>
        <v>167548</v>
      </c>
      <c r="H68" s="99">
        <f t="shared" si="10"/>
        <v>180783</v>
      </c>
      <c r="I68" s="99">
        <f t="shared" si="10"/>
        <v>195319</v>
      </c>
    </row>
    <row r="69" spans="1:7" ht="12.75">
      <c r="A69" s="96"/>
      <c r="B69" s="97"/>
      <c r="C69" s="97"/>
      <c r="D69" s="99"/>
      <c r="E69" s="99"/>
      <c r="F69" s="99"/>
      <c r="G69" s="99"/>
    </row>
    <row r="70" spans="1:7" ht="12.75">
      <c r="A70" s="96"/>
      <c r="B70" s="97"/>
      <c r="C70" s="97"/>
      <c r="D70" s="99"/>
      <c r="E70" s="99"/>
      <c r="F70" s="99"/>
      <c r="G70" s="99"/>
    </row>
    <row r="71" spans="1:7" ht="12.75">
      <c r="A71" s="96"/>
      <c r="B71" s="97"/>
      <c r="C71" s="97"/>
      <c r="D71" s="99"/>
      <c r="E71" s="99"/>
      <c r="F71" s="99"/>
      <c r="G71" s="99"/>
    </row>
    <row r="72" spans="1:7" ht="12.75">
      <c r="A72" s="96"/>
      <c r="B72" s="97"/>
      <c r="C72" s="97"/>
      <c r="D72" s="99"/>
      <c r="E72" s="99"/>
      <c r="F72" s="99"/>
      <c r="G72" s="99"/>
    </row>
    <row r="73" spans="1:7" ht="12.75">
      <c r="A73" s="96"/>
      <c r="B73" s="97"/>
      <c r="C73" s="97"/>
      <c r="D73" s="99"/>
      <c r="E73" s="99"/>
      <c r="F73" s="99"/>
      <c r="G73" s="99"/>
    </row>
    <row r="74" spans="2:7" ht="12.75">
      <c r="B74" s="80"/>
      <c r="C74" s="80"/>
      <c r="D74" s="85"/>
      <c r="E74" s="85"/>
      <c r="F74" s="85"/>
      <c r="G74" s="89"/>
    </row>
    <row r="75" spans="1:9" ht="12.75">
      <c r="A75" s="100" t="s">
        <v>155</v>
      </c>
      <c r="B75" s="80">
        <v>11231</v>
      </c>
      <c r="C75" s="80">
        <v>12283</v>
      </c>
      <c r="D75" s="85">
        <v>7000</v>
      </c>
      <c r="E75" s="85">
        <v>7000</v>
      </c>
      <c r="F75" s="85">
        <v>7000</v>
      </c>
      <c r="G75" s="85">
        <v>7000</v>
      </c>
      <c r="H75" s="149">
        <v>7000</v>
      </c>
      <c r="I75" s="149">
        <v>7000</v>
      </c>
    </row>
    <row r="76" spans="1:9" ht="12.75">
      <c r="A76" s="100" t="s">
        <v>156</v>
      </c>
      <c r="B76" s="80"/>
      <c r="C76" s="80"/>
      <c r="D76" s="85">
        <v>3000</v>
      </c>
      <c r="E76" s="85">
        <v>3000</v>
      </c>
      <c r="F76" s="85">
        <v>3000</v>
      </c>
      <c r="G76" s="85">
        <v>3000</v>
      </c>
      <c r="H76" s="149">
        <v>3000</v>
      </c>
      <c r="I76" s="149">
        <v>3000</v>
      </c>
    </row>
    <row r="77" spans="1:9" ht="12.75">
      <c r="A77" s="100" t="s">
        <v>157</v>
      </c>
      <c r="B77" s="80"/>
      <c r="C77" s="80"/>
      <c r="D77" s="85">
        <v>74</v>
      </c>
      <c r="E77" s="85"/>
      <c r="F77" s="85">
        <v>45</v>
      </c>
      <c r="G77" s="85">
        <v>45</v>
      </c>
      <c r="H77" s="149">
        <v>52</v>
      </c>
      <c r="I77" s="149">
        <v>52</v>
      </c>
    </row>
    <row r="78" spans="1:9" ht="12.75">
      <c r="A78" s="100" t="s">
        <v>509</v>
      </c>
      <c r="B78" s="80"/>
      <c r="C78" s="80"/>
      <c r="D78" s="85">
        <v>2400</v>
      </c>
      <c r="E78" s="85"/>
      <c r="F78" s="85"/>
      <c r="G78" s="85"/>
      <c r="H78" s="149">
        <v>3447</v>
      </c>
      <c r="I78" s="85">
        <v>3371</v>
      </c>
    </row>
    <row r="79" spans="1:9" ht="12.75">
      <c r="A79" s="100" t="s">
        <v>361</v>
      </c>
      <c r="B79" s="80"/>
      <c r="C79" s="80"/>
      <c r="D79" s="85">
        <v>608</v>
      </c>
      <c r="E79" s="85">
        <v>566</v>
      </c>
      <c r="F79" s="85">
        <v>210</v>
      </c>
      <c r="G79" s="85">
        <v>210</v>
      </c>
      <c r="H79" s="149">
        <v>210</v>
      </c>
      <c r="I79" s="149">
        <v>210</v>
      </c>
    </row>
    <row r="80" spans="1:9" ht="12.75">
      <c r="A80" s="100" t="s">
        <v>510</v>
      </c>
      <c r="B80" s="80"/>
      <c r="C80" s="80"/>
      <c r="D80" s="85">
        <v>2070</v>
      </c>
      <c r="E80" s="85"/>
      <c r="F80" s="85"/>
      <c r="G80" s="85"/>
      <c r="H80" s="149">
        <v>200</v>
      </c>
      <c r="I80" s="149">
        <v>200</v>
      </c>
    </row>
    <row r="81" spans="1:9" ht="12.75">
      <c r="A81" s="100" t="s">
        <v>511</v>
      </c>
      <c r="B81" s="80"/>
      <c r="C81" s="80"/>
      <c r="D81" s="85">
        <v>100</v>
      </c>
      <c r="E81" s="85"/>
      <c r="F81" s="85"/>
      <c r="G81" s="85"/>
      <c r="H81" s="149">
        <v>200</v>
      </c>
      <c r="I81" s="149">
        <v>200</v>
      </c>
    </row>
    <row r="82" spans="1:9" ht="12.75">
      <c r="A82" s="100" t="s">
        <v>443</v>
      </c>
      <c r="B82" s="80"/>
      <c r="C82" s="80"/>
      <c r="D82" s="85">
        <v>3289</v>
      </c>
      <c r="E82" s="85"/>
      <c r="F82" s="85">
        <v>1638</v>
      </c>
      <c r="G82" s="85">
        <v>1638</v>
      </c>
      <c r="H82" s="149">
        <v>1638</v>
      </c>
      <c r="I82" s="149">
        <v>1638</v>
      </c>
    </row>
    <row r="83" spans="1:9" ht="12.75">
      <c r="A83" s="100" t="s">
        <v>352</v>
      </c>
      <c r="B83" s="80"/>
      <c r="C83" s="80"/>
      <c r="D83" s="85">
        <v>1140</v>
      </c>
      <c r="E83" s="85"/>
      <c r="F83" s="85">
        <v>560</v>
      </c>
      <c r="G83" s="85">
        <v>560</v>
      </c>
      <c r="H83" s="149">
        <v>560</v>
      </c>
      <c r="I83" s="149">
        <v>560</v>
      </c>
    </row>
    <row r="84" spans="1:9" ht="12.75">
      <c r="A84" s="100" t="s">
        <v>353</v>
      </c>
      <c r="B84" s="80"/>
      <c r="C84" s="80"/>
      <c r="D84" s="85">
        <v>406</v>
      </c>
      <c r="E84" s="85"/>
      <c r="F84" s="85"/>
      <c r="G84" s="85"/>
      <c r="H84" s="149">
        <v>818</v>
      </c>
      <c r="I84" s="149">
        <v>818</v>
      </c>
    </row>
    <row r="85" spans="1:9" ht="12.75">
      <c r="A85" s="100" t="s">
        <v>541</v>
      </c>
      <c r="B85" s="80"/>
      <c r="C85" s="80"/>
      <c r="D85" s="85">
        <v>11</v>
      </c>
      <c r="E85" s="85"/>
      <c r="F85" s="85"/>
      <c r="G85" s="85"/>
      <c r="I85" s="85">
        <v>75</v>
      </c>
    </row>
    <row r="86" spans="1:7" ht="12.75">
      <c r="A86" s="100" t="s">
        <v>354</v>
      </c>
      <c r="B86" s="80"/>
      <c r="C86" s="80"/>
      <c r="D86" s="85">
        <v>100</v>
      </c>
      <c r="E86" s="85"/>
      <c r="F86" s="85"/>
      <c r="G86" s="85"/>
    </row>
    <row r="87" spans="1:9" ht="12.75">
      <c r="A87" s="100" t="s">
        <v>149</v>
      </c>
      <c r="B87" s="80"/>
      <c r="C87" s="80"/>
      <c r="D87" s="85">
        <v>7560</v>
      </c>
      <c r="E87" s="85">
        <v>5000</v>
      </c>
      <c r="F87" s="85">
        <v>5000</v>
      </c>
      <c r="G87" s="85">
        <v>5000</v>
      </c>
      <c r="H87" s="149">
        <v>5000</v>
      </c>
      <c r="I87" s="149">
        <v>5000</v>
      </c>
    </row>
    <row r="88" spans="1:9" ht="12.75">
      <c r="A88" s="96" t="s">
        <v>358</v>
      </c>
      <c r="B88" s="80"/>
      <c r="C88" s="80"/>
      <c r="D88" s="99">
        <f aca="true" t="shared" si="11" ref="D88:I88">SUM(D75:D87)</f>
        <v>27758</v>
      </c>
      <c r="E88" s="99">
        <f t="shared" si="11"/>
        <v>15566</v>
      </c>
      <c r="F88" s="99">
        <f t="shared" si="11"/>
        <v>17453</v>
      </c>
      <c r="G88" s="99">
        <f t="shared" si="11"/>
        <v>17453</v>
      </c>
      <c r="H88" s="99">
        <f t="shared" si="11"/>
        <v>22125</v>
      </c>
      <c r="I88" s="99">
        <f t="shared" si="11"/>
        <v>22124</v>
      </c>
    </row>
    <row r="89" spans="1:7" ht="12.75">
      <c r="A89" s="96"/>
      <c r="B89" s="80"/>
      <c r="C89" s="80"/>
      <c r="D89" s="99"/>
      <c r="E89" s="99"/>
      <c r="F89" s="99"/>
      <c r="G89" s="99"/>
    </row>
    <row r="90" spans="1:9" ht="12.75">
      <c r="A90" s="173" t="s">
        <v>362</v>
      </c>
      <c r="B90" s="80"/>
      <c r="C90" s="80"/>
      <c r="D90" s="183">
        <v>1300</v>
      </c>
      <c r="E90" s="183">
        <v>1000</v>
      </c>
      <c r="F90" s="221">
        <v>1000</v>
      </c>
      <c r="G90" s="221">
        <v>1000</v>
      </c>
      <c r="H90" s="85">
        <v>1000</v>
      </c>
      <c r="I90" s="85">
        <v>1000</v>
      </c>
    </row>
    <row r="91" spans="1:9" ht="12.75">
      <c r="A91" s="173" t="s">
        <v>363</v>
      </c>
      <c r="B91" s="80"/>
      <c r="C91" s="80"/>
      <c r="D91" s="101"/>
      <c r="E91" s="183">
        <v>198550</v>
      </c>
      <c r="F91" s="221">
        <v>198550</v>
      </c>
      <c r="G91" s="221">
        <v>198550</v>
      </c>
      <c r="H91" s="85">
        <v>198550</v>
      </c>
      <c r="I91" s="85">
        <v>198550</v>
      </c>
    </row>
    <row r="92" spans="1:9" ht="12.75">
      <c r="A92" s="96" t="s">
        <v>364</v>
      </c>
      <c r="B92" s="80"/>
      <c r="C92" s="80"/>
      <c r="D92" s="101">
        <f aca="true" t="shared" si="12" ref="D92:I92">SUM(D90:D91)</f>
        <v>1300</v>
      </c>
      <c r="E92" s="101">
        <f t="shared" si="12"/>
        <v>199550</v>
      </c>
      <c r="F92" s="101">
        <f t="shared" si="12"/>
        <v>199550</v>
      </c>
      <c r="G92" s="101">
        <f t="shared" si="12"/>
        <v>199550</v>
      </c>
      <c r="H92" s="101">
        <f t="shared" si="12"/>
        <v>199550</v>
      </c>
      <c r="I92" s="101">
        <f t="shared" si="12"/>
        <v>199550</v>
      </c>
    </row>
    <row r="93" spans="1:7" ht="12.75">
      <c r="A93" s="96"/>
      <c r="B93" s="80"/>
      <c r="C93" s="80"/>
      <c r="D93" s="101"/>
      <c r="E93" s="101"/>
      <c r="F93" s="99"/>
      <c r="G93" s="99"/>
    </row>
    <row r="94" spans="1:9" ht="12.75">
      <c r="A94" s="96" t="s">
        <v>330</v>
      </c>
      <c r="B94" s="80"/>
      <c r="C94" s="80"/>
      <c r="D94" s="101">
        <f aca="true" t="shared" si="13" ref="D94:I94">SUM(D88+D68+D58+D52+D36+D92)</f>
        <v>847437</v>
      </c>
      <c r="E94" s="101">
        <f t="shared" si="13"/>
        <v>1031576</v>
      </c>
      <c r="F94" s="101">
        <f t="shared" si="13"/>
        <v>1038693</v>
      </c>
      <c r="G94" s="101">
        <f t="shared" si="13"/>
        <v>1040173</v>
      </c>
      <c r="H94" s="101">
        <f t="shared" si="13"/>
        <v>1059037</v>
      </c>
      <c r="I94" s="101">
        <f t="shared" si="13"/>
        <v>1074892</v>
      </c>
    </row>
    <row r="95" spans="2:7" ht="12.75">
      <c r="B95" s="97">
        <f>SUM(B75:B75)</f>
        <v>11231</v>
      </c>
      <c r="C95" s="97">
        <f>SUM(C75:C75)</f>
        <v>12283</v>
      </c>
      <c r="D95" s="85"/>
      <c r="E95" s="85"/>
      <c r="F95" s="85"/>
      <c r="G95" s="85"/>
    </row>
    <row r="96" spans="1:9" ht="12.75">
      <c r="A96" t="s">
        <v>365</v>
      </c>
      <c r="B96" s="80">
        <v>1000</v>
      </c>
      <c r="C96" s="80">
        <v>1000</v>
      </c>
      <c r="D96" s="85">
        <v>747425</v>
      </c>
      <c r="E96" s="85">
        <v>629954</v>
      </c>
      <c r="F96" s="85">
        <v>794579</v>
      </c>
      <c r="G96" s="85">
        <v>794579</v>
      </c>
      <c r="H96" s="149">
        <v>794579</v>
      </c>
      <c r="I96" s="149">
        <v>794579</v>
      </c>
    </row>
    <row r="97" spans="1:9" ht="12.75">
      <c r="A97" s="96" t="s">
        <v>331</v>
      </c>
      <c r="B97" s="97">
        <f aca="true" t="shared" si="14" ref="B97:I97">SUM(B96)</f>
        <v>1000</v>
      </c>
      <c r="C97" s="97">
        <f t="shared" si="14"/>
        <v>1000</v>
      </c>
      <c r="D97" s="99">
        <f t="shared" si="14"/>
        <v>747425</v>
      </c>
      <c r="E97" s="99">
        <f t="shared" si="14"/>
        <v>629954</v>
      </c>
      <c r="F97" s="99">
        <f t="shared" si="14"/>
        <v>794579</v>
      </c>
      <c r="G97" s="99">
        <f t="shared" si="14"/>
        <v>794579</v>
      </c>
      <c r="H97" s="99">
        <f t="shared" si="14"/>
        <v>794579</v>
      </c>
      <c r="I97" s="99">
        <f t="shared" si="14"/>
        <v>794579</v>
      </c>
    </row>
    <row r="98" spans="1:7" ht="12.75">
      <c r="A98" s="96"/>
      <c r="B98" s="97"/>
      <c r="C98" s="97"/>
      <c r="D98" s="101"/>
      <c r="E98" s="101"/>
      <c r="F98" s="101"/>
      <c r="G98" s="89"/>
    </row>
    <row r="99" spans="1:7" ht="12.75">
      <c r="A99" s="96" t="s">
        <v>158</v>
      </c>
      <c r="B99" s="97"/>
      <c r="C99" s="97"/>
      <c r="D99" s="101"/>
      <c r="E99" s="101"/>
      <c r="F99" s="101"/>
      <c r="G99" s="89"/>
    </row>
    <row r="100" spans="2:7" ht="12.75">
      <c r="B100" s="80"/>
      <c r="C100" s="80"/>
      <c r="D100" s="85"/>
      <c r="E100" s="85"/>
      <c r="F100" s="85"/>
      <c r="G100" s="89"/>
    </row>
    <row r="101" spans="1:9" ht="12.75">
      <c r="A101" s="96" t="s">
        <v>332</v>
      </c>
      <c r="B101" s="97" t="e">
        <f>B36+B52+B58+B60+B62+B66+B95+B97+#REF!+#REF!</f>
        <v>#REF!</v>
      </c>
      <c r="C101" s="97" t="e">
        <f>C36+C52+C58+C60+C62+C66+C95+C97+#REF!+#REF!</f>
        <v>#REF!</v>
      </c>
      <c r="D101" s="99">
        <f aca="true" t="shared" si="15" ref="D101:I101">SUM(D36+D44+D50+D58+D60+D62+D66+D88+D97+D99+D92)</f>
        <v>1594862</v>
      </c>
      <c r="E101" s="99">
        <f t="shared" si="15"/>
        <v>1661530</v>
      </c>
      <c r="F101" s="99">
        <f t="shared" si="15"/>
        <v>1833272</v>
      </c>
      <c r="G101" s="99">
        <f t="shared" si="15"/>
        <v>1834752</v>
      </c>
      <c r="H101" s="99">
        <f t="shared" si="15"/>
        <v>1853616</v>
      </c>
      <c r="I101" s="99">
        <f t="shared" si="15"/>
        <v>1869471</v>
      </c>
    </row>
    <row r="103" spans="1:7" ht="12.75">
      <c r="A103" s="26"/>
      <c r="B103" s="26"/>
      <c r="C103" s="26"/>
      <c r="D103" s="26"/>
      <c r="E103" s="26"/>
      <c r="F103" s="102"/>
      <c r="G103" s="26"/>
    </row>
    <row r="104" spans="1:7" ht="12.75">
      <c r="A104" s="26"/>
      <c r="B104" s="26"/>
      <c r="C104" s="26"/>
      <c r="D104" s="26"/>
      <c r="E104" s="26"/>
      <c r="F104" s="26"/>
      <c r="G104" s="26"/>
    </row>
    <row r="105" spans="1:7" ht="12.75">
      <c r="A105" s="26"/>
      <c r="B105" s="26"/>
      <c r="C105" s="26"/>
      <c r="D105" s="103"/>
      <c r="E105" s="103"/>
      <c r="F105" s="103"/>
      <c r="G105" s="104"/>
    </row>
  </sheetData>
  <mergeCells count="5">
    <mergeCell ref="A5:A6"/>
    <mergeCell ref="B5:B6"/>
    <mergeCell ref="C5:C6"/>
    <mergeCell ref="A1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&amp;R3. sz. melléklet /2012.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46">
      <selection activeCell="L8" sqref="L8"/>
    </sheetView>
  </sheetViews>
  <sheetFormatPr defaultColWidth="9.140625" defaultRowHeight="12.75"/>
  <cols>
    <col min="3" max="3" width="18.140625" style="0" customWidth="1"/>
    <col min="4" max="4" width="6.7109375" style="0" customWidth="1"/>
    <col min="5" max="5" width="3.57421875" style="0" hidden="1" customWidth="1"/>
    <col min="6" max="6" width="15.421875" style="0" hidden="1" customWidth="1"/>
    <col min="7" max="7" width="4.28125" style="0" hidden="1" customWidth="1"/>
    <col min="8" max="8" width="14.57421875" style="0" customWidth="1"/>
    <col min="9" max="9" width="14.140625" style="0" customWidth="1"/>
    <col min="10" max="10" width="13.8515625" style="0" customWidth="1"/>
    <col min="11" max="11" width="15.421875" style="0" customWidth="1"/>
    <col min="12" max="12" width="15.28125" style="0" customWidth="1"/>
  </cols>
  <sheetData>
    <row r="1" spans="1:8" ht="15.75">
      <c r="A1" s="298"/>
      <c r="B1" s="289"/>
      <c r="C1" s="289"/>
      <c r="D1" s="289"/>
      <c r="E1" s="289"/>
      <c r="F1" s="289"/>
      <c r="G1" s="289"/>
      <c r="H1" s="289"/>
    </row>
    <row r="2" spans="1:13" ht="18.75">
      <c r="A2" s="297" t="s">
        <v>367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2" ht="15.75">
      <c r="A3" s="3"/>
      <c r="D3" s="299" t="s">
        <v>6</v>
      </c>
      <c r="E3" s="299"/>
      <c r="F3" s="299"/>
      <c r="G3" s="299"/>
      <c r="H3" s="299"/>
      <c r="I3" s="299"/>
      <c r="L3" t="s">
        <v>166</v>
      </c>
    </row>
    <row r="4" spans="1:12" ht="15.75">
      <c r="A4" s="11"/>
      <c r="F4" s="109" t="s">
        <v>321</v>
      </c>
      <c r="G4" s="26"/>
      <c r="H4" s="109" t="s">
        <v>369</v>
      </c>
      <c r="I4" s="109" t="s">
        <v>350</v>
      </c>
      <c r="J4" s="109" t="s">
        <v>392</v>
      </c>
      <c r="K4" s="109" t="s">
        <v>392</v>
      </c>
      <c r="L4" s="109" t="s">
        <v>392</v>
      </c>
    </row>
    <row r="5" spans="1:12" ht="15.75">
      <c r="A5" s="290"/>
      <c r="B5" s="291"/>
      <c r="C5" s="291"/>
      <c r="F5" s="109" t="s">
        <v>368</v>
      </c>
      <c r="H5" s="109" t="s">
        <v>351</v>
      </c>
      <c r="I5" s="109" t="s">
        <v>442</v>
      </c>
      <c r="J5" s="109" t="s">
        <v>503</v>
      </c>
      <c r="K5" s="109" t="s">
        <v>368</v>
      </c>
      <c r="L5" s="109" t="s">
        <v>540</v>
      </c>
    </row>
    <row r="6" spans="1:12" ht="15.75">
      <c r="A6" s="290" t="s">
        <v>379</v>
      </c>
      <c r="B6" s="291"/>
      <c r="C6" s="291"/>
      <c r="F6" s="194">
        <v>329411</v>
      </c>
      <c r="H6" s="194">
        <v>317277</v>
      </c>
      <c r="I6" s="194">
        <v>322464</v>
      </c>
      <c r="J6" s="194">
        <v>323060</v>
      </c>
      <c r="K6" s="194">
        <v>329877</v>
      </c>
      <c r="L6" s="194">
        <v>330602</v>
      </c>
    </row>
    <row r="7" spans="1:12" ht="15.75">
      <c r="A7" s="292" t="s">
        <v>380</v>
      </c>
      <c r="B7" s="272"/>
      <c r="C7" s="272"/>
      <c r="D7" s="2" t="s">
        <v>8</v>
      </c>
      <c r="F7" s="194">
        <v>86406</v>
      </c>
      <c r="H7" s="194">
        <v>77663</v>
      </c>
      <c r="I7" s="194">
        <v>79295</v>
      </c>
      <c r="J7" s="194">
        <v>79507</v>
      </c>
      <c r="K7" s="194">
        <v>81137</v>
      </c>
      <c r="L7" s="194">
        <v>82524</v>
      </c>
    </row>
    <row r="8" spans="1:12" ht="15.75">
      <c r="A8" s="290" t="s">
        <v>381</v>
      </c>
      <c r="B8" s="291"/>
      <c r="C8" s="291"/>
      <c r="D8" s="36"/>
      <c r="E8" s="36"/>
      <c r="F8" s="195">
        <v>312498</v>
      </c>
      <c r="G8" s="36"/>
      <c r="H8" s="195">
        <v>330328</v>
      </c>
      <c r="I8" s="194">
        <v>347176</v>
      </c>
      <c r="J8" s="194">
        <v>347176</v>
      </c>
      <c r="K8" s="194">
        <v>351799</v>
      </c>
      <c r="L8" s="194">
        <v>350784</v>
      </c>
    </row>
    <row r="9" spans="1:6" ht="15.75">
      <c r="A9" s="18"/>
      <c r="B9" s="37"/>
      <c r="C9" s="37"/>
      <c r="D9" s="2" t="s">
        <v>10</v>
      </c>
      <c r="F9" s="85"/>
    </row>
    <row r="10" spans="1:12" ht="15.75">
      <c r="A10" s="28" t="s">
        <v>109</v>
      </c>
      <c r="B10" s="19"/>
      <c r="C10" s="19"/>
      <c r="D10" s="2"/>
      <c r="F10" s="85">
        <v>1000</v>
      </c>
      <c r="H10" s="85">
        <v>1000</v>
      </c>
      <c r="I10" s="187">
        <v>1000</v>
      </c>
      <c r="J10" s="187">
        <v>1000</v>
      </c>
      <c r="K10" s="187">
        <v>1000</v>
      </c>
      <c r="L10" s="187">
        <v>1000</v>
      </c>
    </row>
    <row r="11" spans="1:12" ht="15.75">
      <c r="A11" s="28" t="s">
        <v>11</v>
      </c>
      <c r="B11" s="19"/>
      <c r="C11" s="19"/>
      <c r="D11" s="2"/>
      <c r="F11" s="85">
        <v>50</v>
      </c>
      <c r="H11" s="85">
        <v>50</v>
      </c>
      <c r="I11" s="187">
        <v>50</v>
      </c>
      <c r="J11" s="187">
        <v>50</v>
      </c>
      <c r="K11" s="187">
        <v>50</v>
      </c>
      <c r="L11" s="187">
        <v>50</v>
      </c>
    </row>
    <row r="12" spans="1:12" ht="15.75">
      <c r="A12" s="28" t="s">
        <v>59</v>
      </c>
      <c r="B12" s="19"/>
      <c r="C12" s="19"/>
      <c r="D12" s="2"/>
      <c r="F12" s="85">
        <v>1200</v>
      </c>
      <c r="H12" s="85">
        <v>1200</v>
      </c>
      <c r="I12" s="187">
        <v>1200</v>
      </c>
      <c r="J12" s="187">
        <v>1200</v>
      </c>
      <c r="K12" s="187">
        <v>1200</v>
      </c>
      <c r="L12" s="187">
        <v>1200</v>
      </c>
    </row>
    <row r="13" spans="1:8" ht="15.75">
      <c r="A13" s="28" t="s">
        <v>326</v>
      </c>
      <c r="B13" s="19"/>
      <c r="C13" s="19"/>
      <c r="D13" s="2"/>
      <c r="F13" s="85">
        <v>566</v>
      </c>
      <c r="H13" s="85"/>
    </row>
    <row r="14" spans="1:12" ht="15.75">
      <c r="A14" s="28" t="s">
        <v>67</v>
      </c>
      <c r="B14" s="19"/>
      <c r="C14" s="19"/>
      <c r="D14" s="2"/>
      <c r="F14" s="85">
        <v>7200</v>
      </c>
      <c r="H14" s="85">
        <v>7600</v>
      </c>
      <c r="I14" s="85">
        <v>8300</v>
      </c>
      <c r="J14" s="85">
        <v>8300</v>
      </c>
      <c r="K14" s="149">
        <v>8300</v>
      </c>
      <c r="L14" s="149">
        <v>8300</v>
      </c>
    </row>
    <row r="15" spans="1:12" ht="15.75">
      <c r="A15" s="28" t="s">
        <v>336</v>
      </c>
      <c r="B15" s="19"/>
      <c r="C15" s="19"/>
      <c r="D15" s="2"/>
      <c r="F15" s="85">
        <v>600</v>
      </c>
      <c r="H15" s="85">
        <v>600</v>
      </c>
      <c r="I15" s="85">
        <v>600</v>
      </c>
      <c r="J15" s="85">
        <v>600</v>
      </c>
      <c r="K15" s="149">
        <v>600</v>
      </c>
      <c r="L15" s="149">
        <v>600</v>
      </c>
    </row>
    <row r="16" spans="1:12" ht="15.75">
      <c r="A16" s="43" t="s">
        <v>68</v>
      </c>
      <c r="B16" s="12"/>
      <c r="C16" s="12"/>
      <c r="D16" s="9"/>
      <c r="E16" s="7"/>
      <c r="F16" s="184">
        <v>6000</v>
      </c>
      <c r="G16" s="7"/>
      <c r="H16" s="184">
        <v>8000</v>
      </c>
      <c r="I16" s="184">
        <v>8000</v>
      </c>
      <c r="J16" s="184">
        <v>8000</v>
      </c>
      <c r="K16" s="222">
        <v>8000</v>
      </c>
      <c r="L16" s="222">
        <v>8000</v>
      </c>
    </row>
    <row r="17" spans="1:12" ht="15.75">
      <c r="A17" s="18" t="s">
        <v>64</v>
      </c>
      <c r="B17" s="19"/>
      <c r="C17" s="19"/>
      <c r="D17" s="2"/>
      <c r="F17" s="102">
        <f>SUM(F10:F16)</f>
        <v>16616</v>
      </c>
      <c r="G17" s="102"/>
      <c r="H17" s="102">
        <f>SUM(H10:H16)</f>
        <v>18450</v>
      </c>
      <c r="I17" s="102">
        <f>SUM(I10:I16)</f>
        <v>19150</v>
      </c>
      <c r="J17" s="102">
        <f>SUM(J10:J16)</f>
        <v>19150</v>
      </c>
      <c r="K17" s="102">
        <f>SUM(K10:K16)</f>
        <v>19150</v>
      </c>
      <c r="L17" s="102">
        <f>SUM(L10:L16)</f>
        <v>19150</v>
      </c>
    </row>
    <row r="18" spans="1:12" s="58" customFormat="1" ht="15.75">
      <c r="A18" s="273" t="s">
        <v>76</v>
      </c>
      <c r="B18" s="274"/>
      <c r="C18" s="274"/>
      <c r="D18" s="274"/>
      <c r="E18"/>
      <c r="F18" s="85">
        <v>700</v>
      </c>
      <c r="H18" s="200">
        <v>700</v>
      </c>
      <c r="I18" s="200">
        <v>700</v>
      </c>
      <c r="J18" s="200">
        <v>700</v>
      </c>
      <c r="K18" s="200">
        <v>700</v>
      </c>
      <c r="L18" s="200">
        <v>700</v>
      </c>
    </row>
    <row r="19" spans="1:12" ht="15.75">
      <c r="A19" s="285" t="s">
        <v>69</v>
      </c>
      <c r="B19" s="286"/>
      <c r="C19" s="286"/>
      <c r="D19" s="286"/>
      <c r="F19" s="85">
        <v>220</v>
      </c>
      <c r="H19" s="200">
        <v>220</v>
      </c>
      <c r="I19" s="200">
        <v>220</v>
      </c>
      <c r="J19" s="200">
        <v>220</v>
      </c>
      <c r="K19" s="200">
        <v>220</v>
      </c>
      <c r="L19" s="200">
        <v>220</v>
      </c>
    </row>
    <row r="20" spans="1:12" ht="15.75">
      <c r="A20" s="285" t="s">
        <v>70</v>
      </c>
      <c r="B20" s="286"/>
      <c r="C20" s="286"/>
      <c r="D20" s="286"/>
      <c r="F20" s="85">
        <v>360</v>
      </c>
      <c r="H20" s="200">
        <v>1560</v>
      </c>
      <c r="I20" s="200">
        <v>1560</v>
      </c>
      <c r="J20" s="200">
        <v>1560</v>
      </c>
      <c r="K20" s="200">
        <v>1560</v>
      </c>
      <c r="L20" s="200">
        <v>1560</v>
      </c>
    </row>
    <row r="21" spans="1:12" ht="15.75">
      <c r="A21" s="285" t="s">
        <v>71</v>
      </c>
      <c r="B21" s="286"/>
      <c r="C21" s="286"/>
      <c r="D21" s="286"/>
      <c r="F21" s="85">
        <v>500</v>
      </c>
      <c r="H21" s="200">
        <v>500</v>
      </c>
      <c r="I21" s="200">
        <v>500</v>
      </c>
      <c r="J21" s="200">
        <v>500</v>
      </c>
      <c r="K21" s="200">
        <v>425</v>
      </c>
      <c r="L21" s="200">
        <v>425</v>
      </c>
    </row>
    <row r="22" spans="1:12" ht="15.75">
      <c r="A22" s="285" t="s">
        <v>13</v>
      </c>
      <c r="B22" s="286"/>
      <c r="C22" s="286"/>
      <c r="D22" s="286"/>
      <c r="F22" s="185">
        <v>4500</v>
      </c>
      <c r="H22" s="200">
        <v>6300</v>
      </c>
      <c r="I22" s="200">
        <v>6300</v>
      </c>
      <c r="J22" s="200">
        <v>6300</v>
      </c>
      <c r="K22" s="200">
        <v>6300</v>
      </c>
      <c r="L22" s="200">
        <v>6300</v>
      </c>
    </row>
    <row r="23" spans="1:12" ht="15.75">
      <c r="A23" s="285" t="s">
        <v>14</v>
      </c>
      <c r="B23" s="286"/>
      <c r="C23" s="286"/>
      <c r="D23" s="286"/>
      <c r="F23" s="85">
        <v>1000</v>
      </c>
      <c r="H23" s="200">
        <v>1000</v>
      </c>
      <c r="I23" s="200">
        <v>1000</v>
      </c>
      <c r="J23" s="200">
        <v>1000</v>
      </c>
      <c r="K23" s="200">
        <v>1000</v>
      </c>
      <c r="L23" s="200">
        <v>1000</v>
      </c>
    </row>
    <row r="24" spans="1:8" ht="15.75">
      <c r="A24" s="285" t="s">
        <v>57</v>
      </c>
      <c r="B24" s="286"/>
      <c r="C24" s="286"/>
      <c r="D24" s="286"/>
      <c r="E24" s="2" t="s">
        <v>12</v>
      </c>
      <c r="F24" s="185">
        <v>1050</v>
      </c>
      <c r="H24" s="200">
        <v>1000</v>
      </c>
    </row>
    <row r="25" spans="1:12" ht="15.75">
      <c r="A25" s="13" t="s">
        <v>444</v>
      </c>
      <c r="B25" s="6"/>
      <c r="C25" s="6"/>
      <c r="D25" s="6"/>
      <c r="E25" s="2"/>
      <c r="F25" s="185"/>
      <c r="H25" s="200"/>
      <c r="I25" s="200">
        <v>200</v>
      </c>
      <c r="J25" s="200">
        <v>200</v>
      </c>
      <c r="K25" s="200">
        <v>200</v>
      </c>
      <c r="L25" s="200">
        <v>200</v>
      </c>
    </row>
    <row r="26" spans="1:12" ht="15.75">
      <c r="A26" s="13" t="s">
        <v>445</v>
      </c>
      <c r="B26" s="6"/>
      <c r="C26" s="6"/>
      <c r="D26" s="6"/>
      <c r="E26" s="2"/>
      <c r="F26" s="185"/>
      <c r="H26" s="200"/>
      <c r="I26" s="200">
        <v>300</v>
      </c>
      <c r="J26" s="200">
        <v>300</v>
      </c>
      <c r="K26" s="200">
        <v>300</v>
      </c>
      <c r="L26" s="200">
        <v>300</v>
      </c>
    </row>
    <row r="27" spans="1:12" ht="15.75">
      <c r="A27" s="13" t="s">
        <v>446</v>
      </c>
      <c r="B27" s="6"/>
      <c r="C27" s="6"/>
      <c r="D27" s="6"/>
      <c r="E27" s="2"/>
      <c r="F27" s="185"/>
      <c r="H27" s="200"/>
      <c r="I27" s="200">
        <v>100</v>
      </c>
      <c r="J27" s="200">
        <v>100</v>
      </c>
      <c r="K27" s="200">
        <v>100</v>
      </c>
      <c r="L27" s="200">
        <v>100</v>
      </c>
    </row>
    <row r="28" spans="1:12" ht="15.75">
      <c r="A28" s="13" t="s">
        <v>447</v>
      </c>
      <c r="B28" s="6"/>
      <c r="C28" s="6"/>
      <c r="D28" s="6"/>
      <c r="E28" s="2"/>
      <c r="F28" s="185"/>
      <c r="H28" s="200"/>
      <c r="I28" s="200">
        <v>150</v>
      </c>
      <c r="J28" s="200">
        <v>150</v>
      </c>
      <c r="K28" s="200">
        <v>150</v>
      </c>
      <c r="L28" s="200">
        <v>150</v>
      </c>
    </row>
    <row r="29" spans="1:12" ht="15.75">
      <c r="A29" s="13" t="s">
        <v>448</v>
      </c>
      <c r="B29" s="6"/>
      <c r="C29" s="6"/>
      <c r="D29" s="6"/>
      <c r="E29" s="2"/>
      <c r="F29" s="185"/>
      <c r="H29" s="200"/>
      <c r="I29" s="200">
        <v>100</v>
      </c>
      <c r="J29" s="200">
        <v>100</v>
      </c>
      <c r="K29" s="200">
        <v>100</v>
      </c>
      <c r="L29" s="200">
        <v>100</v>
      </c>
    </row>
    <row r="30" spans="1:12" ht="15.75">
      <c r="A30" s="13" t="s">
        <v>72</v>
      </c>
      <c r="B30" s="6"/>
      <c r="C30" s="6"/>
      <c r="D30" s="6"/>
      <c r="E30" s="2"/>
      <c r="F30" s="185">
        <v>75</v>
      </c>
      <c r="H30" s="200">
        <v>150</v>
      </c>
      <c r="I30" s="200">
        <v>150</v>
      </c>
      <c r="J30" s="200">
        <v>150</v>
      </c>
      <c r="K30" s="200">
        <v>150</v>
      </c>
      <c r="L30" s="200">
        <v>150</v>
      </c>
    </row>
    <row r="31" spans="1:12" ht="15.75">
      <c r="A31" s="285" t="s">
        <v>58</v>
      </c>
      <c r="B31" s="286"/>
      <c r="C31" s="286"/>
      <c r="D31" s="286"/>
      <c r="F31" s="185">
        <v>15</v>
      </c>
      <c r="H31" s="200">
        <v>15</v>
      </c>
      <c r="I31" s="200">
        <v>15</v>
      </c>
      <c r="J31" s="200">
        <v>15</v>
      </c>
      <c r="K31" s="200">
        <v>15</v>
      </c>
      <c r="L31" s="200">
        <v>15</v>
      </c>
    </row>
    <row r="32" spans="1:12" ht="15.75">
      <c r="A32" s="13" t="s">
        <v>73</v>
      </c>
      <c r="B32" s="6"/>
      <c r="C32" s="6"/>
      <c r="D32" s="6"/>
      <c r="F32" s="185">
        <v>1500</v>
      </c>
      <c r="H32" s="200">
        <v>2370</v>
      </c>
      <c r="I32" s="85">
        <v>2470</v>
      </c>
      <c r="J32" s="85">
        <v>2470</v>
      </c>
      <c r="K32" s="200">
        <v>2470</v>
      </c>
      <c r="L32" s="200">
        <v>2470</v>
      </c>
    </row>
    <row r="33" spans="1:12" ht="15.75">
      <c r="A33" s="285" t="s">
        <v>74</v>
      </c>
      <c r="B33" s="286"/>
      <c r="C33" s="286"/>
      <c r="D33" s="286"/>
      <c r="E33" s="286"/>
      <c r="F33" s="185">
        <v>95</v>
      </c>
      <c r="H33" s="200">
        <v>95</v>
      </c>
      <c r="I33" s="200">
        <v>95</v>
      </c>
      <c r="J33" s="200">
        <v>95</v>
      </c>
      <c r="K33" s="200">
        <v>95</v>
      </c>
      <c r="L33" s="200">
        <v>95</v>
      </c>
    </row>
    <row r="34" spans="1:12" ht="15.75">
      <c r="A34" s="285" t="s">
        <v>451</v>
      </c>
      <c r="B34" s="286"/>
      <c r="C34" s="286"/>
      <c r="D34" s="286"/>
      <c r="E34" s="286"/>
      <c r="F34" s="185">
        <v>70</v>
      </c>
      <c r="H34" s="85"/>
      <c r="I34" s="85">
        <v>30</v>
      </c>
      <c r="J34" s="85">
        <v>30</v>
      </c>
      <c r="K34" s="200">
        <v>30</v>
      </c>
      <c r="L34" s="200">
        <v>30</v>
      </c>
    </row>
    <row r="35" spans="1:12" ht="15.75">
      <c r="A35" s="285" t="s">
        <v>327</v>
      </c>
      <c r="B35" s="286"/>
      <c r="C35" s="286"/>
      <c r="D35" s="286"/>
      <c r="F35" s="185">
        <v>200</v>
      </c>
      <c r="H35" s="85">
        <v>200</v>
      </c>
      <c r="I35" s="85">
        <v>400</v>
      </c>
      <c r="J35" s="85">
        <v>400</v>
      </c>
      <c r="K35" s="200">
        <v>400</v>
      </c>
      <c r="L35" s="200">
        <v>400</v>
      </c>
    </row>
    <row r="36" spans="1:12" ht="15.75">
      <c r="A36" s="285" t="s">
        <v>18</v>
      </c>
      <c r="B36" s="286"/>
      <c r="C36" s="286"/>
      <c r="D36" s="286"/>
      <c r="F36" s="185">
        <v>600</v>
      </c>
      <c r="H36" s="85">
        <v>51</v>
      </c>
      <c r="I36" s="85">
        <v>51</v>
      </c>
      <c r="J36" s="85">
        <v>51</v>
      </c>
      <c r="K36" s="200">
        <v>51</v>
      </c>
      <c r="L36" s="200">
        <v>51</v>
      </c>
    </row>
    <row r="37" spans="1:12" ht="15.75">
      <c r="A37" s="285" t="s">
        <v>16</v>
      </c>
      <c r="B37" s="286"/>
      <c r="C37" s="286"/>
      <c r="D37" s="286"/>
      <c r="E37" s="2" t="s">
        <v>17</v>
      </c>
      <c r="F37" s="185">
        <v>250</v>
      </c>
      <c r="H37" s="85">
        <v>250</v>
      </c>
      <c r="I37" s="85">
        <v>250</v>
      </c>
      <c r="J37" s="85">
        <v>250</v>
      </c>
      <c r="K37" s="200">
        <v>250</v>
      </c>
      <c r="L37" s="200">
        <v>250</v>
      </c>
    </row>
    <row r="38" spans="1:12" ht="15.75">
      <c r="A38" s="13" t="s">
        <v>320</v>
      </c>
      <c r="B38" s="6"/>
      <c r="C38" s="6"/>
      <c r="D38" s="6"/>
      <c r="F38" s="185">
        <v>1228</v>
      </c>
      <c r="H38" s="85">
        <v>760</v>
      </c>
      <c r="I38" s="85">
        <v>2886</v>
      </c>
      <c r="J38" s="85">
        <v>2886</v>
      </c>
      <c r="K38" s="200">
        <v>2886</v>
      </c>
      <c r="L38" s="200">
        <v>2886</v>
      </c>
    </row>
    <row r="39" spans="1:12" ht="15.75">
      <c r="A39" s="13" t="s">
        <v>62</v>
      </c>
      <c r="B39" s="6"/>
      <c r="C39" s="6"/>
      <c r="D39" s="6"/>
      <c r="F39" s="185">
        <v>200</v>
      </c>
      <c r="H39" s="85">
        <v>400</v>
      </c>
      <c r="I39" s="85">
        <v>400</v>
      </c>
      <c r="J39" s="85">
        <v>400</v>
      </c>
      <c r="K39" s="200">
        <v>400</v>
      </c>
      <c r="L39" s="200">
        <v>400</v>
      </c>
    </row>
    <row r="40" spans="1:12" ht="15.75">
      <c r="A40" s="13" t="s">
        <v>370</v>
      </c>
      <c r="B40" s="6"/>
      <c r="C40" s="6"/>
      <c r="D40" s="6"/>
      <c r="F40" s="185">
        <v>74</v>
      </c>
      <c r="H40" s="85"/>
      <c r="I40" s="85">
        <v>45</v>
      </c>
      <c r="J40" s="85">
        <v>45</v>
      </c>
      <c r="K40" s="200">
        <v>52</v>
      </c>
      <c r="L40" s="200">
        <v>52</v>
      </c>
    </row>
    <row r="41" spans="1:12" ht="15.75">
      <c r="A41" s="13" t="s">
        <v>512</v>
      </c>
      <c r="B41" s="6"/>
      <c r="C41" s="6"/>
      <c r="D41" s="6"/>
      <c r="F41" s="185">
        <v>70</v>
      </c>
      <c r="H41" s="85"/>
      <c r="I41" s="85"/>
      <c r="J41" s="85"/>
      <c r="K41" s="200">
        <v>50</v>
      </c>
      <c r="L41" s="200">
        <v>50</v>
      </c>
    </row>
    <row r="42" spans="1:12" ht="15.75">
      <c r="A42" s="273" t="s">
        <v>107</v>
      </c>
      <c r="B42" s="274"/>
      <c r="C42" s="274"/>
      <c r="D42" s="274"/>
      <c r="E42" s="36"/>
      <c r="F42" s="204">
        <v>1900</v>
      </c>
      <c r="G42" s="36"/>
      <c r="H42" s="107">
        <v>1600</v>
      </c>
      <c r="I42" s="85">
        <v>1600</v>
      </c>
      <c r="J42" s="85">
        <v>1600</v>
      </c>
      <c r="K42" s="200">
        <v>1675</v>
      </c>
      <c r="L42" s="200">
        <v>1675</v>
      </c>
    </row>
    <row r="43" spans="1:12" ht="15.75">
      <c r="A43" s="43" t="s">
        <v>435</v>
      </c>
      <c r="B43" s="12"/>
      <c r="C43" s="12"/>
      <c r="D43" s="12"/>
      <c r="E43" s="7"/>
      <c r="F43" s="186"/>
      <c r="G43" s="7"/>
      <c r="H43" s="184">
        <v>400</v>
      </c>
      <c r="I43" s="7"/>
      <c r="J43" s="7"/>
      <c r="K43" s="7"/>
      <c r="L43" s="7"/>
    </row>
    <row r="44" spans="1:12" ht="15.75">
      <c r="A44" s="277" t="s">
        <v>75</v>
      </c>
      <c r="B44" s="278"/>
      <c r="C44" s="278"/>
      <c r="D44" s="278"/>
      <c r="E44" s="5"/>
      <c r="F44" s="102">
        <f>SUM(F18:F42)</f>
        <v>14607</v>
      </c>
      <c r="G44" s="102"/>
      <c r="H44" s="102">
        <f>SUM(H18:H43)</f>
        <v>17571</v>
      </c>
      <c r="I44" s="102">
        <f>SUM(I18:I43)</f>
        <v>19522</v>
      </c>
      <c r="J44" s="102">
        <f>SUM(J18:J43)</f>
        <v>19522</v>
      </c>
      <c r="K44" s="102">
        <f>SUM(K18:K43)</f>
        <v>19579</v>
      </c>
      <c r="L44" s="102">
        <f>SUM(L18:L43)</f>
        <v>19579</v>
      </c>
    </row>
    <row r="45" spans="1:12" ht="15.75">
      <c r="A45" s="18" t="s">
        <v>382</v>
      </c>
      <c r="B45" s="19"/>
      <c r="C45" s="19"/>
      <c r="D45" s="19"/>
      <c r="E45" s="5"/>
      <c r="F45" s="196">
        <f>SUM(F44,F17)</f>
        <v>31223</v>
      </c>
      <c r="G45" s="196"/>
      <c r="H45" s="196">
        <f>SUM(H44,H17)</f>
        <v>36021</v>
      </c>
      <c r="I45" s="196">
        <f>SUM(I44,I17)</f>
        <v>38672</v>
      </c>
      <c r="J45" s="196">
        <f>SUM(J44,J17)</f>
        <v>38672</v>
      </c>
      <c r="K45" s="196">
        <f>SUM(K44,K17)</f>
        <v>38729</v>
      </c>
      <c r="L45" s="196">
        <f>SUM(L44,L17)</f>
        <v>38729</v>
      </c>
    </row>
    <row r="46" spans="1:7" ht="15.75">
      <c r="A46" s="18"/>
      <c r="B46" s="19"/>
      <c r="C46" s="19"/>
      <c r="D46" s="19"/>
      <c r="E46" s="5"/>
      <c r="F46" s="196"/>
      <c r="G46" s="26"/>
    </row>
    <row r="47" spans="1:12" ht="15.75">
      <c r="A47" s="273" t="s">
        <v>20</v>
      </c>
      <c r="B47" s="274"/>
      <c r="C47" s="274"/>
      <c r="D47" s="274"/>
      <c r="F47" s="85">
        <v>560</v>
      </c>
      <c r="G47" s="26"/>
      <c r="H47" s="85">
        <v>200</v>
      </c>
      <c r="I47" s="85">
        <v>412</v>
      </c>
      <c r="J47" s="149">
        <v>481</v>
      </c>
      <c r="K47" s="149">
        <v>846</v>
      </c>
      <c r="L47" s="149">
        <v>1268</v>
      </c>
    </row>
    <row r="48" spans="1:12" ht="15.75">
      <c r="A48" s="285" t="s">
        <v>19</v>
      </c>
      <c r="B48" s="286"/>
      <c r="C48" s="286"/>
      <c r="D48" s="286"/>
      <c r="E48" s="2" t="s">
        <v>15</v>
      </c>
      <c r="F48" s="85">
        <v>1163</v>
      </c>
      <c r="G48" s="26"/>
      <c r="H48" s="85">
        <v>300</v>
      </c>
      <c r="I48" s="85">
        <v>736</v>
      </c>
      <c r="J48" s="149">
        <v>823</v>
      </c>
      <c r="K48" s="149">
        <v>1260</v>
      </c>
      <c r="L48" s="149">
        <v>1501</v>
      </c>
    </row>
    <row r="49" spans="1:12" ht="15.75">
      <c r="A49" s="13" t="s">
        <v>449</v>
      </c>
      <c r="B49" s="6"/>
      <c r="C49" s="6"/>
      <c r="D49" s="6"/>
      <c r="E49" s="2"/>
      <c r="F49" s="85"/>
      <c r="G49" s="26"/>
      <c r="H49" s="85"/>
      <c r="I49" s="85">
        <v>216</v>
      </c>
      <c r="J49" s="85">
        <v>302</v>
      </c>
      <c r="K49" s="85">
        <v>530</v>
      </c>
      <c r="L49" s="149">
        <v>803</v>
      </c>
    </row>
    <row r="50" spans="1:12" ht="15.75">
      <c r="A50" s="285" t="s">
        <v>21</v>
      </c>
      <c r="B50" s="286"/>
      <c r="C50" s="286"/>
      <c r="D50" s="286"/>
      <c r="E50" s="2" t="s">
        <v>15</v>
      </c>
      <c r="F50" s="85">
        <v>2326</v>
      </c>
      <c r="G50" s="26"/>
      <c r="H50" s="85">
        <v>1000</v>
      </c>
      <c r="I50" s="85">
        <v>2237</v>
      </c>
      <c r="J50" s="149">
        <v>2445</v>
      </c>
      <c r="K50" s="149">
        <v>3198</v>
      </c>
      <c r="L50" s="149">
        <v>3341</v>
      </c>
    </row>
    <row r="51" spans="1:12" ht="15.75">
      <c r="A51" s="285" t="s">
        <v>23</v>
      </c>
      <c r="B51" s="286"/>
      <c r="C51" s="286"/>
      <c r="D51" s="286"/>
      <c r="F51" s="85">
        <v>6683</v>
      </c>
      <c r="G51" s="26"/>
      <c r="H51" s="85">
        <v>4340</v>
      </c>
      <c r="I51" s="85">
        <v>5404</v>
      </c>
      <c r="J51" s="149">
        <v>5616</v>
      </c>
      <c r="K51" s="149">
        <v>6468</v>
      </c>
      <c r="L51" s="149">
        <v>6893</v>
      </c>
    </row>
    <row r="52" spans="1:12" ht="15.75">
      <c r="A52" s="285" t="s">
        <v>22</v>
      </c>
      <c r="B52" s="286"/>
      <c r="C52" s="286"/>
      <c r="D52" s="286"/>
      <c r="F52" s="185">
        <v>1200</v>
      </c>
      <c r="G52" s="26"/>
      <c r="H52" s="85">
        <v>1200</v>
      </c>
      <c r="I52" s="85">
        <v>1200</v>
      </c>
      <c r="J52" s="149">
        <v>1200</v>
      </c>
      <c r="K52" s="149">
        <v>1200</v>
      </c>
      <c r="L52" s="149">
        <v>1200</v>
      </c>
    </row>
    <row r="53" spans="1:12" ht="15.75">
      <c r="A53" s="285" t="s">
        <v>24</v>
      </c>
      <c r="B53" s="286"/>
      <c r="C53" s="286"/>
      <c r="D53" s="286"/>
      <c r="E53" s="2"/>
      <c r="F53" s="85">
        <v>300</v>
      </c>
      <c r="G53" s="26"/>
      <c r="H53" s="85">
        <v>300</v>
      </c>
      <c r="I53" s="85">
        <v>300</v>
      </c>
      <c r="J53" s="149">
        <v>300</v>
      </c>
      <c r="K53" s="149">
        <v>300</v>
      </c>
      <c r="L53" s="149">
        <v>300</v>
      </c>
    </row>
    <row r="54" spans="1:12" ht="15.75">
      <c r="A54" s="13" t="s">
        <v>306</v>
      </c>
      <c r="B54" s="6"/>
      <c r="C54" s="6"/>
      <c r="D54" s="6"/>
      <c r="E54" s="2"/>
      <c r="F54" s="85">
        <v>200</v>
      </c>
      <c r="G54" s="26"/>
      <c r="H54" s="85">
        <v>200</v>
      </c>
      <c r="I54" s="85">
        <v>200</v>
      </c>
      <c r="J54" s="149">
        <v>200</v>
      </c>
      <c r="K54" s="149">
        <v>200</v>
      </c>
      <c r="L54" s="149">
        <v>200</v>
      </c>
    </row>
    <row r="55" spans="1:12" ht="15.75">
      <c r="A55" s="285" t="s">
        <v>25</v>
      </c>
      <c r="B55" s="286"/>
      <c r="C55" s="286"/>
      <c r="D55" s="286"/>
      <c r="F55" s="85">
        <v>2000</v>
      </c>
      <c r="G55" s="26"/>
      <c r="H55" s="85">
        <v>2000</v>
      </c>
      <c r="I55" s="85">
        <v>2000</v>
      </c>
      <c r="J55" s="149">
        <v>2000</v>
      </c>
      <c r="K55" s="149">
        <v>2000</v>
      </c>
      <c r="L55" s="149">
        <v>2000</v>
      </c>
    </row>
    <row r="56" spans="1:12" ht="15.75">
      <c r="A56" s="285" t="s">
        <v>26</v>
      </c>
      <c r="B56" s="286"/>
      <c r="C56" s="286"/>
      <c r="D56" s="286"/>
      <c r="F56" s="85">
        <v>500</v>
      </c>
      <c r="G56" s="26"/>
      <c r="H56" s="85">
        <v>1000</v>
      </c>
      <c r="I56" s="85">
        <v>1000</v>
      </c>
      <c r="J56" s="149">
        <v>1000</v>
      </c>
      <c r="K56" s="149">
        <v>1000</v>
      </c>
      <c r="L56" s="149">
        <v>1000</v>
      </c>
    </row>
    <row r="57" spans="1:12" ht="15.75">
      <c r="A57" s="13" t="s">
        <v>375</v>
      </c>
      <c r="B57" s="6"/>
      <c r="C57" s="6"/>
      <c r="D57" s="6"/>
      <c r="F57" s="85">
        <v>406</v>
      </c>
      <c r="G57" s="26"/>
      <c r="H57" s="85"/>
      <c r="I57" s="85"/>
      <c r="K57" s="149">
        <v>818</v>
      </c>
      <c r="L57" s="149">
        <v>818</v>
      </c>
    </row>
    <row r="58" spans="1:12" ht="15.75">
      <c r="A58" s="285" t="s">
        <v>78</v>
      </c>
      <c r="B58" s="286"/>
      <c r="C58" s="286"/>
      <c r="D58" s="286"/>
      <c r="F58" s="85">
        <v>1809</v>
      </c>
      <c r="G58" s="26"/>
      <c r="H58" s="85">
        <v>1680</v>
      </c>
      <c r="I58" s="85">
        <v>1680</v>
      </c>
      <c r="J58" s="149">
        <v>1680</v>
      </c>
      <c r="K58" s="149">
        <v>1680</v>
      </c>
      <c r="L58" s="149">
        <v>1680</v>
      </c>
    </row>
    <row r="59" spans="1:12" ht="15.75">
      <c r="A59" s="285" t="s">
        <v>34</v>
      </c>
      <c r="B59" s="286"/>
      <c r="C59" s="286"/>
      <c r="D59" s="286"/>
      <c r="F59" s="85">
        <v>1300</v>
      </c>
      <c r="G59" s="26"/>
      <c r="H59" s="85">
        <v>1300</v>
      </c>
      <c r="I59" s="85">
        <v>1300</v>
      </c>
      <c r="J59" s="149">
        <v>1300</v>
      </c>
      <c r="K59" s="149">
        <v>1300</v>
      </c>
      <c r="L59" s="149">
        <v>1300</v>
      </c>
    </row>
    <row r="60" spans="1:12" ht="15.75">
      <c r="A60" s="13" t="s">
        <v>376</v>
      </c>
      <c r="B60" s="6"/>
      <c r="C60" s="6"/>
      <c r="D60" s="6"/>
      <c r="F60" s="85">
        <v>10</v>
      </c>
      <c r="G60" s="26"/>
      <c r="H60" s="85"/>
      <c r="I60" s="85"/>
      <c r="J60" s="149">
        <v>10</v>
      </c>
      <c r="K60" s="149">
        <v>10</v>
      </c>
      <c r="L60" s="149">
        <v>20</v>
      </c>
    </row>
    <row r="61" spans="1:12" ht="15.75">
      <c r="A61" s="285" t="s">
        <v>79</v>
      </c>
      <c r="B61" s="286"/>
      <c r="C61" s="286"/>
      <c r="D61" s="286"/>
      <c r="F61" s="85">
        <v>2665</v>
      </c>
      <c r="G61" s="26"/>
      <c r="H61" s="85">
        <v>3808</v>
      </c>
      <c r="I61" s="85">
        <v>3808</v>
      </c>
      <c r="J61" s="149">
        <v>3808</v>
      </c>
      <c r="K61" s="149">
        <v>3808</v>
      </c>
      <c r="L61" s="149">
        <v>3808</v>
      </c>
    </row>
    <row r="62" spans="1:12" ht="15.75">
      <c r="A62" s="287" t="s">
        <v>80</v>
      </c>
      <c r="B62" s="288"/>
      <c r="C62" s="288"/>
      <c r="D62" s="288"/>
      <c r="E62" s="7"/>
      <c r="F62" s="184">
        <v>4115</v>
      </c>
      <c r="G62" s="201"/>
      <c r="H62" s="184">
        <v>3604</v>
      </c>
      <c r="I62" s="184">
        <v>3604</v>
      </c>
      <c r="J62" s="226">
        <v>3604</v>
      </c>
      <c r="K62" s="226">
        <v>3604</v>
      </c>
      <c r="L62" s="226">
        <v>3604</v>
      </c>
    </row>
    <row r="63" spans="1:12" ht="15.75">
      <c r="A63" s="26" t="s">
        <v>29</v>
      </c>
      <c r="E63" s="5"/>
      <c r="F63" s="102">
        <f>SUM(F47:F62)</f>
        <v>25237</v>
      </c>
      <c r="G63" s="102"/>
      <c r="H63" s="102">
        <f>SUM(H47:H62)</f>
        <v>20932</v>
      </c>
      <c r="I63" s="102">
        <f>SUM(I47:I62)</f>
        <v>24097</v>
      </c>
      <c r="J63" s="102">
        <f>SUM(J47:J62)</f>
        <v>24769</v>
      </c>
      <c r="K63" s="102">
        <f>SUM(K47:K62)</f>
        <v>28222</v>
      </c>
      <c r="L63" s="102">
        <f>SUM(L47:L62)</f>
        <v>29736</v>
      </c>
    </row>
    <row r="64" spans="1:12" ht="15.75">
      <c r="A64" s="2" t="s">
        <v>27</v>
      </c>
      <c r="B64" s="16"/>
      <c r="C64" s="16"/>
      <c r="D64" s="16"/>
      <c r="E64" s="2"/>
      <c r="F64" s="187">
        <v>650</v>
      </c>
      <c r="G64" s="26"/>
      <c r="H64" s="188">
        <v>650</v>
      </c>
      <c r="I64" s="200">
        <v>650</v>
      </c>
      <c r="J64" s="200">
        <v>650</v>
      </c>
      <c r="K64" s="200">
        <v>650</v>
      </c>
      <c r="L64" s="200">
        <v>650</v>
      </c>
    </row>
    <row r="65" spans="1:12" ht="15.75">
      <c r="A65" s="2" t="s">
        <v>60</v>
      </c>
      <c r="B65" s="16"/>
      <c r="C65" s="16"/>
      <c r="D65" s="16"/>
      <c r="E65" s="2"/>
      <c r="F65" s="187">
        <v>1000</v>
      </c>
      <c r="G65" s="26"/>
      <c r="H65" s="188">
        <v>1000</v>
      </c>
      <c r="I65" s="200">
        <v>1000</v>
      </c>
      <c r="J65" s="200">
        <v>1000</v>
      </c>
      <c r="K65" s="200">
        <v>1000</v>
      </c>
      <c r="L65" s="200">
        <v>1000</v>
      </c>
    </row>
    <row r="66" spans="1:12" ht="15.75">
      <c r="A66" s="2" t="s">
        <v>328</v>
      </c>
      <c r="B66" s="16"/>
      <c r="C66" s="16"/>
      <c r="D66" s="16"/>
      <c r="E66" s="2"/>
      <c r="F66" s="187">
        <v>450</v>
      </c>
      <c r="G66" s="26"/>
      <c r="H66" s="85"/>
      <c r="K66" s="200">
        <v>400</v>
      </c>
      <c r="L66" s="200">
        <v>400</v>
      </c>
    </row>
    <row r="67" spans="1:12" ht="15.75">
      <c r="A67" s="2" t="s">
        <v>28</v>
      </c>
      <c r="B67" s="16"/>
      <c r="C67" s="16"/>
      <c r="D67" s="16"/>
      <c r="E67" s="2"/>
      <c r="F67" s="187">
        <v>300</v>
      </c>
      <c r="G67" s="26"/>
      <c r="H67" s="85">
        <v>300</v>
      </c>
      <c r="I67" s="200">
        <v>300</v>
      </c>
      <c r="J67" s="200">
        <v>300</v>
      </c>
      <c r="K67" s="200">
        <v>300</v>
      </c>
      <c r="L67" s="200">
        <v>300</v>
      </c>
    </row>
    <row r="68" spans="1:12" ht="15.75">
      <c r="A68" s="2" t="s">
        <v>61</v>
      </c>
      <c r="B68" s="16"/>
      <c r="C68" s="16"/>
      <c r="D68" s="16"/>
      <c r="E68" s="16"/>
      <c r="F68" s="187">
        <v>1600</v>
      </c>
      <c r="G68" s="26"/>
      <c r="H68" s="85">
        <v>1600</v>
      </c>
      <c r="I68" s="200">
        <v>1600</v>
      </c>
      <c r="J68" s="200">
        <v>1600</v>
      </c>
      <c r="K68" s="200">
        <v>1600</v>
      </c>
      <c r="L68" s="200">
        <v>1600</v>
      </c>
    </row>
    <row r="69" spans="1:12" ht="15.75">
      <c r="A69" s="2" t="s">
        <v>81</v>
      </c>
      <c r="B69" s="16"/>
      <c r="C69" s="16"/>
      <c r="D69" s="16"/>
      <c r="E69" s="16"/>
      <c r="F69" s="187">
        <v>250</v>
      </c>
      <c r="G69" s="26"/>
      <c r="H69" s="85">
        <v>250</v>
      </c>
      <c r="I69" s="200">
        <v>250</v>
      </c>
      <c r="J69" s="200">
        <v>250</v>
      </c>
      <c r="K69" s="200">
        <v>250</v>
      </c>
      <c r="L69" s="200">
        <v>250</v>
      </c>
    </row>
    <row r="70" spans="1:12" ht="15.75">
      <c r="A70" s="2" t="s">
        <v>307</v>
      </c>
      <c r="B70" s="16"/>
      <c r="C70" s="16"/>
      <c r="D70" s="16"/>
      <c r="E70" s="16"/>
      <c r="F70" s="187">
        <v>200</v>
      </c>
      <c r="G70" s="26"/>
      <c r="H70" s="85">
        <v>200</v>
      </c>
      <c r="I70" s="200">
        <v>200</v>
      </c>
      <c r="J70" s="200">
        <v>200</v>
      </c>
      <c r="K70" s="200">
        <v>200</v>
      </c>
      <c r="L70" s="200">
        <v>200</v>
      </c>
    </row>
    <row r="71" spans="1:12" ht="15.75">
      <c r="A71" s="2" t="s">
        <v>377</v>
      </c>
      <c r="B71" s="16"/>
      <c r="C71" s="16"/>
      <c r="D71" s="16"/>
      <c r="E71" s="16"/>
      <c r="F71" s="187">
        <v>500</v>
      </c>
      <c r="G71" s="26"/>
      <c r="H71" s="85">
        <v>500</v>
      </c>
      <c r="I71" s="200">
        <v>500</v>
      </c>
      <c r="J71" s="200">
        <v>500</v>
      </c>
      <c r="K71" s="200">
        <v>500</v>
      </c>
      <c r="L71" s="200">
        <v>500</v>
      </c>
    </row>
    <row r="72" spans="1:8" ht="15.75">
      <c r="A72" s="2" t="s">
        <v>378</v>
      </c>
      <c r="B72" s="16"/>
      <c r="C72" s="16"/>
      <c r="D72" s="16"/>
      <c r="E72" s="16"/>
      <c r="F72" s="187">
        <v>885</v>
      </c>
      <c r="G72" s="26"/>
      <c r="H72" s="85"/>
    </row>
    <row r="73" spans="1:12" ht="15.75">
      <c r="A73" s="9" t="s">
        <v>82</v>
      </c>
      <c r="B73" s="8"/>
      <c r="C73" s="8"/>
      <c r="D73" s="8"/>
      <c r="E73" s="8"/>
      <c r="F73" s="189">
        <v>1500</v>
      </c>
      <c r="G73" s="201"/>
      <c r="H73" s="184">
        <v>1500</v>
      </c>
      <c r="I73" s="222">
        <v>1500</v>
      </c>
      <c r="J73" s="222">
        <v>1500</v>
      </c>
      <c r="K73" s="222">
        <v>1500</v>
      </c>
      <c r="L73" s="222">
        <v>1500</v>
      </c>
    </row>
    <row r="74" spans="1:12" ht="12.75">
      <c r="A74" s="68" t="s">
        <v>83</v>
      </c>
      <c r="B74" s="36"/>
      <c r="C74" s="36"/>
      <c r="D74" s="36"/>
      <c r="E74" s="36"/>
      <c r="F74" s="193">
        <f>SUM(F64:F73)</f>
        <v>7335</v>
      </c>
      <c r="G74" s="193"/>
      <c r="H74" s="193">
        <f>SUM(H64:H73)</f>
        <v>6000</v>
      </c>
      <c r="I74" s="193">
        <f>SUM(I64:I73)</f>
        <v>6000</v>
      </c>
      <c r="J74" s="193">
        <f>SUM(J64:J73)</f>
        <v>6000</v>
      </c>
      <c r="K74" s="193">
        <f>SUM(K64:K73)</f>
        <v>6400</v>
      </c>
      <c r="L74" s="193">
        <f>SUM(L64:L73)</f>
        <v>6400</v>
      </c>
    </row>
    <row r="75" spans="1:12" ht="15.75">
      <c r="A75" s="69" t="s">
        <v>384</v>
      </c>
      <c r="B75" s="36"/>
      <c r="C75" s="36"/>
      <c r="D75" s="36"/>
      <c r="E75" s="36"/>
      <c r="F75" s="195">
        <f>SUM(F74,F63)</f>
        <v>32572</v>
      </c>
      <c r="G75" s="195"/>
      <c r="H75" s="195">
        <f>SUM(H74,H63)</f>
        <v>26932</v>
      </c>
      <c r="I75" s="195">
        <f>SUM(I74,I63)</f>
        <v>30097</v>
      </c>
      <c r="J75" s="195">
        <f>SUM(J74,J63)</f>
        <v>30769</v>
      </c>
      <c r="K75" s="195">
        <f>SUM(K74,K63)</f>
        <v>34622</v>
      </c>
      <c r="L75" s="195">
        <f>SUM(L74,L63)</f>
        <v>36136</v>
      </c>
    </row>
    <row r="76" spans="1:7" ht="15.75">
      <c r="A76" s="69"/>
      <c r="B76" s="36"/>
      <c r="C76" s="36"/>
      <c r="D76" s="36"/>
      <c r="E76" s="36"/>
      <c r="F76" s="195"/>
      <c r="G76" s="26"/>
    </row>
    <row r="77" spans="1:12" ht="15.75">
      <c r="A77" s="72" t="s">
        <v>385</v>
      </c>
      <c r="B77" s="197"/>
      <c r="C77" s="197"/>
      <c r="D77" s="197"/>
      <c r="E77" s="197"/>
      <c r="F77" s="195">
        <f>SUM(+F45+F8+F7+F6+F75)</f>
        <v>792110</v>
      </c>
      <c r="G77" s="195"/>
      <c r="H77" s="195">
        <f>SUM(+H45+H8+H7+H6+H75)</f>
        <v>788221</v>
      </c>
      <c r="I77" s="195">
        <f>SUM(+I45+I8+I7+I6+I75)</f>
        <v>817704</v>
      </c>
      <c r="J77" s="195">
        <f>SUM(+J45+J8+J7+J6+J75)</f>
        <v>819184</v>
      </c>
      <c r="K77" s="195">
        <f>SUM(+K45+K8+K7+K6+K75)</f>
        <v>836164</v>
      </c>
      <c r="L77" s="195">
        <f>SUM(+L45+L8+L7+L6+L75)</f>
        <v>838775</v>
      </c>
    </row>
    <row r="78" spans="1:7" ht="15.75">
      <c r="A78" s="69"/>
      <c r="B78" s="36"/>
      <c r="C78" s="36"/>
      <c r="D78" s="36"/>
      <c r="E78" s="36"/>
      <c r="F78" s="190"/>
      <c r="G78" s="26"/>
    </row>
    <row r="79" spans="1:12" ht="15.75">
      <c r="A79" s="28" t="s">
        <v>424</v>
      </c>
      <c r="B79" s="44"/>
      <c r="C79" s="44"/>
      <c r="D79" s="2"/>
      <c r="E79" s="16"/>
      <c r="F79" s="187">
        <v>500</v>
      </c>
      <c r="G79" s="26"/>
      <c r="H79" s="85">
        <v>500</v>
      </c>
      <c r="I79" s="85">
        <v>500</v>
      </c>
      <c r="J79" s="85">
        <v>500</v>
      </c>
      <c r="K79" s="149">
        <v>500</v>
      </c>
      <c r="L79" s="149">
        <v>500</v>
      </c>
    </row>
    <row r="80" spans="1:12" ht="15.75">
      <c r="A80" s="273" t="s">
        <v>77</v>
      </c>
      <c r="B80" s="274"/>
      <c r="C80" s="274"/>
      <c r="D80" s="274"/>
      <c r="E80" s="29" t="s">
        <v>15</v>
      </c>
      <c r="F80" s="107">
        <v>4000</v>
      </c>
      <c r="G80" s="26"/>
      <c r="H80" s="85">
        <v>3600</v>
      </c>
      <c r="I80" s="85">
        <v>3600</v>
      </c>
      <c r="J80" s="85">
        <v>3600</v>
      </c>
      <c r="K80" s="149">
        <v>3600</v>
      </c>
      <c r="L80" s="149">
        <v>3600</v>
      </c>
    </row>
    <row r="81" spans="1:10" ht="15.75">
      <c r="A81" s="28" t="s">
        <v>372</v>
      </c>
      <c r="B81" s="19"/>
      <c r="C81" s="19"/>
      <c r="D81" s="19"/>
      <c r="E81" s="29"/>
      <c r="F81" s="107">
        <v>1320</v>
      </c>
      <c r="G81" s="26"/>
      <c r="I81" s="85"/>
      <c r="J81" s="85"/>
    </row>
    <row r="82" spans="1:10" ht="15.75">
      <c r="A82" s="28" t="s">
        <v>373</v>
      </c>
      <c r="B82" s="19"/>
      <c r="C82" s="19"/>
      <c r="D82" s="19"/>
      <c r="E82" s="29"/>
      <c r="F82" s="188">
        <v>1200</v>
      </c>
      <c r="G82" s="26"/>
      <c r="I82" s="85"/>
      <c r="J82" s="85"/>
    </row>
    <row r="83" spans="1:10" ht="15.75">
      <c r="A83" s="28" t="s">
        <v>374</v>
      </c>
      <c r="B83" s="19"/>
      <c r="C83" s="19"/>
      <c r="D83" s="19"/>
      <c r="E83" s="29"/>
      <c r="F83" s="188">
        <v>6170</v>
      </c>
      <c r="G83" s="26"/>
      <c r="I83" s="85"/>
      <c r="J83" s="85"/>
    </row>
    <row r="84" spans="1:10" ht="15.75">
      <c r="A84" s="28" t="s">
        <v>371</v>
      </c>
      <c r="B84" s="19"/>
      <c r="C84" s="19"/>
      <c r="D84" s="19"/>
      <c r="E84" s="29"/>
      <c r="F84" s="107">
        <v>11223</v>
      </c>
      <c r="G84" s="26"/>
      <c r="I84" s="85"/>
      <c r="J84" s="85"/>
    </row>
    <row r="85" spans="1:10" ht="15.75">
      <c r="A85" s="28" t="s">
        <v>334</v>
      </c>
      <c r="B85" s="19"/>
      <c r="C85" s="19"/>
      <c r="D85" s="19"/>
      <c r="E85" s="29"/>
      <c r="F85" s="107">
        <v>50000</v>
      </c>
      <c r="G85" s="26"/>
      <c r="I85" s="85"/>
      <c r="J85" s="85"/>
    </row>
    <row r="86" spans="1:12" ht="15.75">
      <c r="A86" s="43" t="s">
        <v>346</v>
      </c>
      <c r="B86" s="12"/>
      <c r="C86" s="12"/>
      <c r="D86" s="12"/>
      <c r="E86" s="9"/>
      <c r="F86" s="184">
        <v>50000</v>
      </c>
      <c r="G86" s="201"/>
      <c r="H86" s="7"/>
      <c r="I86" s="184">
        <v>50000</v>
      </c>
      <c r="J86" s="184">
        <v>50000</v>
      </c>
      <c r="K86" s="222">
        <v>50000</v>
      </c>
      <c r="L86" s="222">
        <v>50000</v>
      </c>
    </row>
    <row r="87" spans="1:12" ht="15.75">
      <c r="A87" s="290" t="s">
        <v>386</v>
      </c>
      <c r="B87" s="291"/>
      <c r="C87" s="291"/>
      <c r="D87" s="291"/>
      <c r="E87" s="36"/>
      <c r="F87" s="195">
        <f>SUM(F79:F86)</f>
        <v>124413</v>
      </c>
      <c r="G87" s="195"/>
      <c r="H87" s="195">
        <f>SUM(H79:H86)</f>
        <v>4100</v>
      </c>
      <c r="I87" s="195">
        <f>SUM(I79:I86)</f>
        <v>54100</v>
      </c>
      <c r="J87" s="195">
        <f>SUM(J79:J86)</f>
        <v>54100</v>
      </c>
      <c r="K87" s="195">
        <f>SUM(K79:K86)</f>
        <v>54100</v>
      </c>
      <c r="L87" s="195">
        <f>SUM(L79:L86)</f>
        <v>54100</v>
      </c>
    </row>
    <row r="88" spans="1:12" ht="15.75">
      <c r="A88" s="292" t="s">
        <v>387</v>
      </c>
      <c r="B88" s="272"/>
      <c r="C88" s="272"/>
      <c r="D88" s="272"/>
      <c r="F88" s="194">
        <v>149727</v>
      </c>
      <c r="G88" s="68"/>
      <c r="H88" s="195">
        <v>94250</v>
      </c>
      <c r="I88" s="194">
        <v>108025</v>
      </c>
      <c r="J88" s="194">
        <v>108025</v>
      </c>
      <c r="K88" s="194">
        <v>175111</v>
      </c>
      <c r="L88" s="194">
        <v>187611</v>
      </c>
    </row>
    <row r="89" spans="1:12" ht="16.5" thickBot="1">
      <c r="A89" s="309" t="s">
        <v>388</v>
      </c>
      <c r="B89" s="310"/>
      <c r="C89" s="310"/>
      <c r="D89" s="310"/>
      <c r="E89" s="34"/>
      <c r="F89" s="198">
        <v>58557</v>
      </c>
      <c r="G89" s="35"/>
      <c r="H89" s="198">
        <v>10000</v>
      </c>
      <c r="I89" s="198">
        <v>11560</v>
      </c>
      <c r="J89" s="198">
        <v>11560</v>
      </c>
      <c r="K89" s="198">
        <v>49921</v>
      </c>
      <c r="L89" s="293">
        <v>50021</v>
      </c>
    </row>
    <row r="90" spans="1:8" ht="15.75">
      <c r="A90" s="69"/>
      <c r="B90" s="36"/>
      <c r="C90" s="36"/>
      <c r="D90" s="36"/>
      <c r="E90" s="36"/>
      <c r="F90" s="193"/>
      <c r="G90" s="68"/>
      <c r="H90" s="36"/>
    </row>
    <row r="91" spans="1:12" ht="15.75">
      <c r="A91" s="72" t="s">
        <v>389</v>
      </c>
      <c r="B91" s="197"/>
      <c r="C91" s="197"/>
      <c r="D91" s="197"/>
      <c r="E91" s="197"/>
      <c r="F91" s="195">
        <f>SUM(F87:F89)</f>
        <v>332697</v>
      </c>
      <c r="G91" s="195"/>
      <c r="H91" s="195">
        <f>SUM(H87:H89)</f>
        <v>108350</v>
      </c>
      <c r="I91" s="195">
        <f>SUM(I87:I89)</f>
        <v>173685</v>
      </c>
      <c r="J91" s="195">
        <f>SUM(J87:J89)</f>
        <v>173685</v>
      </c>
      <c r="K91" s="195">
        <f>SUM(K87:K89)</f>
        <v>279132</v>
      </c>
      <c r="L91" s="195">
        <f>SUM(L87:L89)</f>
        <v>291732</v>
      </c>
    </row>
    <row r="92" spans="1:8" ht="15.75">
      <c r="A92" s="69"/>
      <c r="B92" s="36"/>
      <c r="C92" s="36"/>
      <c r="D92" s="36"/>
      <c r="E92" s="36"/>
      <c r="F92" s="190"/>
      <c r="G92" s="36"/>
      <c r="H92" s="68"/>
    </row>
    <row r="93" spans="1:12" ht="16.5" thickBot="1">
      <c r="A93" s="275" t="s">
        <v>63</v>
      </c>
      <c r="B93" s="276"/>
      <c r="C93" s="276"/>
      <c r="D93" s="276"/>
      <c r="E93" s="34"/>
      <c r="F93" s="191">
        <v>735</v>
      </c>
      <c r="G93" s="34"/>
      <c r="H93" s="191">
        <v>780</v>
      </c>
      <c r="I93" s="191">
        <v>780</v>
      </c>
      <c r="J93" s="191">
        <v>780</v>
      </c>
      <c r="K93" s="233">
        <v>780</v>
      </c>
      <c r="L93" s="233">
        <v>780</v>
      </c>
    </row>
    <row r="94" spans="1:12" ht="15.75">
      <c r="A94" s="290" t="s">
        <v>390</v>
      </c>
      <c r="B94" s="274"/>
      <c r="C94" s="274"/>
      <c r="D94" s="274"/>
      <c r="E94" s="5"/>
      <c r="F94" s="194">
        <f>SUM(F93)</f>
        <v>735</v>
      </c>
      <c r="G94" s="194"/>
      <c r="H94" s="194">
        <f>SUM(H93)</f>
        <v>780</v>
      </c>
      <c r="I94" s="194">
        <f>SUM(I93)</f>
        <v>780</v>
      </c>
      <c r="J94" s="194">
        <f>SUM(J93)</f>
        <v>780</v>
      </c>
      <c r="K94" s="194">
        <f>SUM(K93)</f>
        <v>780</v>
      </c>
      <c r="L94" s="194">
        <f>SUM(L93)</f>
        <v>780</v>
      </c>
    </row>
    <row r="95" spans="1:12" ht="16.5" thickBot="1">
      <c r="A95" s="67"/>
      <c r="B95" s="39"/>
      <c r="C95" s="39"/>
      <c r="D95" s="39"/>
      <c r="E95" s="70"/>
      <c r="F95" s="34"/>
      <c r="G95" s="35"/>
      <c r="H95" s="35"/>
      <c r="I95" s="34"/>
      <c r="J95" s="34"/>
      <c r="K95" s="34"/>
      <c r="L95" s="34"/>
    </row>
    <row r="96" spans="1:12" ht="15.75">
      <c r="A96" s="279" t="s">
        <v>108</v>
      </c>
      <c r="B96" s="278"/>
      <c r="C96" s="278"/>
      <c r="D96" s="278"/>
      <c r="E96" s="22"/>
      <c r="F96" s="196">
        <f>SUM(F77+F91+F94)</f>
        <v>1125542</v>
      </c>
      <c r="G96" s="103"/>
      <c r="H96" s="196">
        <f>SUM(H77+H91+H94)</f>
        <v>897351</v>
      </c>
      <c r="I96" s="196">
        <f>SUM(I77+I91+I94)</f>
        <v>992169</v>
      </c>
      <c r="J96" s="196">
        <f>SUM(J77+J91+J94)</f>
        <v>993649</v>
      </c>
      <c r="K96" s="196">
        <f>SUM(K77+K91+K94)</f>
        <v>1116076</v>
      </c>
      <c r="L96" s="196">
        <f>SUM(L77+L91+L94)</f>
        <v>1131287</v>
      </c>
    </row>
    <row r="97" spans="1:8" ht="15.75">
      <c r="A97" s="18"/>
      <c r="B97" s="19"/>
      <c r="C97" s="19"/>
      <c r="D97" s="19"/>
      <c r="H97" s="33"/>
    </row>
    <row r="98" spans="1:8" ht="15.75">
      <c r="A98" s="18"/>
      <c r="B98" s="19"/>
      <c r="C98" s="19"/>
      <c r="D98" s="19"/>
      <c r="H98" s="33"/>
    </row>
    <row r="99" spans="1:8" ht="15.75">
      <c r="A99" s="18"/>
      <c r="B99" s="19"/>
      <c r="C99" s="19"/>
      <c r="D99" s="19"/>
      <c r="H99" s="33"/>
    </row>
    <row r="100" spans="1:8" ht="15.75">
      <c r="A100" s="18"/>
      <c r="B100" s="19"/>
      <c r="C100" s="19"/>
      <c r="D100" s="19"/>
      <c r="H100" s="33"/>
    </row>
    <row r="101" spans="1:3" ht="15.75">
      <c r="A101" s="290" t="s">
        <v>391</v>
      </c>
      <c r="B101" s="291"/>
      <c r="C101" s="291"/>
    </row>
    <row r="102" spans="1:12" ht="15.75">
      <c r="A102" s="285" t="s">
        <v>32</v>
      </c>
      <c r="B102" s="286"/>
      <c r="C102" s="286"/>
      <c r="D102" s="286"/>
      <c r="F102" s="85">
        <v>6918</v>
      </c>
      <c r="H102" s="85">
        <v>10000</v>
      </c>
      <c r="I102" s="85">
        <v>90098</v>
      </c>
      <c r="J102" s="85">
        <v>90098</v>
      </c>
      <c r="K102" s="149">
        <v>84543</v>
      </c>
      <c r="L102" s="149">
        <v>85187</v>
      </c>
    </row>
    <row r="103" spans="1:12" ht="15.75">
      <c r="A103" s="285" t="s">
        <v>84</v>
      </c>
      <c r="B103" s="286"/>
      <c r="C103" s="286"/>
      <c r="D103" s="286"/>
      <c r="F103" s="85">
        <v>3646</v>
      </c>
      <c r="H103" s="85">
        <v>11000</v>
      </c>
      <c r="I103" s="85">
        <v>8951</v>
      </c>
      <c r="J103" s="85">
        <v>8951</v>
      </c>
      <c r="K103" s="149">
        <v>5898</v>
      </c>
      <c r="L103" s="149">
        <v>5898</v>
      </c>
    </row>
    <row r="104" spans="1:12" ht="15.75">
      <c r="A104" s="285" t="s">
        <v>85</v>
      </c>
      <c r="B104" s="286"/>
      <c r="C104" s="286"/>
      <c r="D104" s="286"/>
      <c r="F104" s="85">
        <v>500</v>
      </c>
      <c r="H104" s="85">
        <v>500</v>
      </c>
      <c r="I104" s="85">
        <v>500</v>
      </c>
      <c r="J104" s="85">
        <v>500</v>
      </c>
      <c r="K104" s="149">
        <v>500</v>
      </c>
      <c r="L104" s="149">
        <v>500</v>
      </c>
    </row>
    <row r="105" spans="1:12" ht="15.75">
      <c r="A105" s="13" t="s">
        <v>86</v>
      </c>
      <c r="B105" s="6"/>
      <c r="C105" s="6"/>
      <c r="D105" s="6"/>
      <c r="F105" s="85">
        <v>55222</v>
      </c>
      <c r="H105" s="85">
        <v>138490</v>
      </c>
      <c r="I105" s="85">
        <v>137365</v>
      </c>
      <c r="J105" s="85">
        <v>137365</v>
      </c>
      <c r="K105" s="149">
        <v>119600</v>
      </c>
      <c r="L105" s="149">
        <v>119600</v>
      </c>
    </row>
    <row r="106" spans="1:12" ht="15.75">
      <c r="A106" s="287" t="s">
        <v>31</v>
      </c>
      <c r="B106" s="288"/>
      <c r="C106" s="288"/>
      <c r="D106" s="288"/>
      <c r="E106" s="8"/>
      <c r="F106" s="192">
        <v>403034</v>
      </c>
      <c r="G106" s="8"/>
      <c r="H106" s="192">
        <v>604189</v>
      </c>
      <c r="I106" s="184">
        <v>604189</v>
      </c>
      <c r="J106" s="184">
        <v>604189</v>
      </c>
      <c r="K106" s="226">
        <v>526999</v>
      </c>
      <c r="L106" s="226">
        <v>526999</v>
      </c>
    </row>
    <row r="107" spans="1:12" ht="15.75">
      <c r="A107" s="280" t="s">
        <v>87</v>
      </c>
      <c r="B107" s="281"/>
      <c r="C107" s="281"/>
      <c r="D107" s="281"/>
      <c r="E107" s="5"/>
      <c r="F107" s="194">
        <f>SUM(F102:F106)</f>
        <v>469320</v>
      </c>
      <c r="G107" s="194"/>
      <c r="H107" s="194">
        <f>SUM(H102:H106)</f>
        <v>764179</v>
      </c>
      <c r="I107" s="194">
        <f>SUM(I102:I106)</f>
        <v>841103</v>
      </c>
      <c r="J107" s="194">
        <f>SUM(J102:J106)</f>
        <v>841103</v>
      </c>
      <c r="K107" s="194">
        <f>SUM(K102:K106)</f>
        <v>737540</v>
      </c>
      <c r="L107" s="194">
        <f>SUM(L102:L106)</f>
        <v>738184</v>
      </c>
    </row>
    <row r="108" spans="1:11" ht="16.5" thickBot="1">
      <c r="A108" s="18"/>
      <c r="B108" s="19"/>
      <c r="C108" s="19"/>
      <c r="D108" s="19"/>
      <c r="E108" s="5"/>
      <c r="I108" s="34"/>
      <c r="K108" s="34"/>
    </row>
    <row r="109" spans="1:13" ht="16.5" thickBot="1">
      <c r="A109" s="282" t="s">
        <v>33</v>
      </c>
      <c r="B109" s="283"/>
      <c r="C109" s="283"/>
      <c r="D109" s="283"/>
      <c r="E109" s="55"/>
      <c r="F109" s="199">
        <f>SUM(F96+F107)</f>
        <v>1594862</v>
      </c>
      <c r="G109" s="199"/>
      <c r="H109" s="225">
        <f>SUM(H96+H107)</f>
        <v>1661530</v>
      </c>
      <c r="I109" s="225">
        <f>SUM(I96+I107)</f>
        <v>1833272</v>
      </c>
      <c r="J109" s="225">
        <f>SUM(J96+J107)</f>
        <v>1834752</v>
      </c>
      <c r="K109" s="225">
        <f>SUM(K96+K107)</f>
        <v>1853616</v>
      </c>
      <c r="L109" s="225">
        <f>SUM(L96+L107)</f>
        <v>1869471</v>
      </c>
      <c r="M109" s="269"/>
    </row>
  </sheetData>
  <mergeCells count="48">
    <mergeCell ref="A18:D18"/>
    <mergeCell ref="A96:D96"/>
    <mergeCell ref="A107:D107"/>
    <mergeCell ref="A109:D109"/>
    <mergeCell ref="A101:C101"/>
    <mergeCell ref="A102:D102"/>
    <mergeCell ref="A103:D103"/>
    <mergeCell ref="A104:D104"/>
    <mergeCell ref="A88:D88"/>
    <mergeCell ref="A89:D89"/>
    <mergeCell ref="A106:D106"/>
    <mergeCell ref="A93:D93"/>
    <mergeCell ref="A94:D94"/>
    <mergeCell ref="A44:D44"/>
    <mergeCell ref="A80:D80"/>
    <mergeCell ref="A87:D87"/>
    <mergeCell ref="A47:D47"/>
    <mergeCell ref="A48:D48"/>
    <mergeCell ref="A50:D50"/>
    <mergeCell ref="A51:D51"/>
    <mergeCell ref="A52:D52"/>
    <mergeCell ref="A35:D35"/>
    <mergeCell ref="A36:D36"/>
    <mergeCell ref="A37:D37"/>
    <mergeCell ref="A42:D42"/>
    <mergeCell ref="A24:D24"/>
    <mergeCell ref="A31:D31"/>
    <mergeCell ref="A33:E33"/>
    <mergeCell ref="A34:E34"/>
    <mergeCell ref="A19:D19"/>
    <mergeCell ref="A22:D22"/>
    <mergeCell ref="A23:D23"/>
    <mergeCell ref="A20:D20"/>
    <mergeCell ref="A21:D21"/>
    <mergeCell ref="A1:H1"/>
    <mergeCell ref="A5:C5"/>
    <mergeCell ref="A8:C8"/>
    <mergeCell ref="A6:C6"/>
    <mergeCell ref="A7:C7"/>
    <mergeCell ref="A2:M2"/>
    <mergeCell ref="D3:I3"/>
    <mergeCell ref="A59:D59"/>
    <mergeCell ref="A61:D61"/>
    <mergeCell ref="A62:D62"/>
    <mergeCell ref="A53:D53"/>
    <mergeCell ref="A55:D55"/>
    <mergeCell ref="A56:D56"/>
    <mergeCell ref="A58:D5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&amp;R4. sz. melléklet a /2012.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2"/>
  <sheetViews>
    <sheetView workbookViewId="0" topLeftCell="A211">
      <selection activeCell="J74" sqref="J74"/>
    </sheetView>
  </sheetViews>
  <sheetFormatPr defaultColWidth="9.140625" defaultRowHeight="12.75"/>
  <cols>
    <col min="1" max="1" width="39.00390625" style="0" customWidth="1"/>
    <col min="2" max="2" width="2.00390625" style="0" hidden="1" customWidth="1"/>
    <col min="3" max="3" width="9.140625" style="0" hidden="1" customWidth="1"/>
    <col min="4" max="4" width="16.7109375" style="0" hidden="1" customWidth="1"/>
    <col min="5" max="5" width="3.28125" style="0" hidden="1" customWidth="1"/>
    <col min="6" max="7" width="14.57421875" style="0" customWidth="1"/>
    <col min="8" max="10" width="14.421875" style="0" customWidth="1"/>
  </cols>
  <sheetData>
    <row r="1" spans="1:8" ht="15.75" hidden="1">
      <c r="A1" s="316"/>
      <c r="B1" s="274"/>
      <c r="C1" s="274"/>
      <c r="D1" s="274"/>
      <c r="E1" s="274"/>
      <c r="F1" s="274"/>
      <c r="G1" s="274"/>
      <c r="H1" s="274"/>
    </row>
    <row r="2" spans="1:8" ht="11.25" customHeight="1" hidden="1">
      <c r="A2" s="112"/>
      <c r="B2" s="36"/>
      <c r="C2" s="36"/>
      <c r="D2" s="36"/>
      <c r="E2" s="36"/>
      <c r="F2" s="36"/>
      <c r="G2" s="36"/>
      <c r="H2" s="36"/>
    </row>
    <row r="3" spans="1:8" ht="15.75" hidden="1">
      <c r="A3" s="316"/>
      <c r="B3" s="274"/>
      <c r="C3" s="274"/>
      <c r="D3" s="274"/>
      <c r="E3" s="274"/>
      <c r="F3" s="274"/>
      <c r="G3" s="274"/>
      <c r="H3" s="274"/>
    </row>
    <row r="4" spans="1:8" ht="15.75" hidden="1">
      <c r="A4" s="316"/>
      <c r="B4" s="274"/>
      <c r="C4" s="274"/>
      <c r="D4" s="274"/>
      <c r="E4" s="274"/>
      <c r="F4" s="274"/>
      <c r="G4" s="274"/>
      <c r="H4" s="274"/>
    </row>
    <row r="5" spans="1:8" ht="15.75" hidden="1">
      <c r="A5" s="316"/>
      <c r="B5" s="274"/>
      <c r="C5" s="274"/>
      <c r="D5" s="274"/>
      <c r="E5" s="274"/>
      <c r="F5" s="274"/>
      <c r="G5" s="274"/>
      <c r="H5" s="274"/>
    </row>
    <row r="6" spans="1:8" ht="15.75" hidden="1">
      <c r="A6" s="36"/>
      <c r="B6" s="36"/>
      <c r="C6" s="36"/>
      <c r="D6" s="36"/>
      <c r="E6" s="36"/>
      <c r="F6" s="36"/>
      <c r="G6" s="36"/>
      <c r="H6" s="51"/>
    </row>
    <row r="7" spans="1:8" ht="56.25" customHeight="1" hidden="1">
      <c r="A7" s="111"/>
      <c r="B7" s="115"/>
      <c r="C7" s="115"/>
      <c r="D7" s="115"/>
      <c r="E7" s="115"/>
      <c r="F7" s="115"/>
      <c r="G7" s="115"/>
      <c r="H7" s="115"/>
    </row>
    <row r="8" spans="1:8" ht="33.75" customHeight="1" hidden="1">
      <c r="A8" s="127"/>
      <c r="B8" s="60"/>
      <c r="C8" s="114"/>
      <c r="D8" s="60"/>
      <c r="E8" s="60"/>
      <c r="F8" s="60"/>
      <c r="G8" s="60"/>
      <c r="H8" s="49"/>
    </row>
    <row r="9" spans="1:8" ht="20.25" customHeight="1" hidden="1">
      <c r="A9" s="127"/>
      <c r="B9" s="60"/>
      <c r="C9" s="114"/>
      <c r="D9" s="60"/>
      <c r="E9" s="60"/>
      <c r="F9" s="60"/>
      <c r="G9" s="60"/>
      <c r="H9" s="49"/>
    </row>
    <row r="10" spans="1:8" ht="33.75" customHeight="1" hidden="1">
      <c r="A10" s="127"/>
      <c r="B10" s="60"/>
      <c r="C10" s="114"/>
      <c r="D10" s="60"/>
      <c r="E10" s="60"/>
      <c r="F10" s="60"/>
      <c r="G10" s="60"/>
      <c r="H10" s="49"/>
    </row>
    <row r="11" spans="1:8" ht="33.75" customHeight="1" hidden="1">
      <c r="A11" s="127"/>
      <c r="B11" s="60"/>
      <c r="C11" s="114"/>
      <c r="D11" s="60"/>
      <c r="E11" s="60"/>
      <c r="F11" s="60"/>
      <c r="G11" s="60"/>
      <c r="H11" s="49"/>
    </row>
    <row r="12" spans="1:8" ht="39" customHeight="1" hidden="1">
      <c r="A12" s="127"/>
      <c r="B12" s="60"/>
      <c r="C12" s="114"/>
      <c r="D12" s="60"/>
      <c r="E12" s="60"/>
      <c r="F12" s="60"/>
      <c r="G12" s="60"/>
      <c r="H12" s="49"/>
    </row>
    <row r="13" spans="1:8" ht="4.5" customHeight="1" hidden="1">
      <c r="A13" s="127"/>
      <c r="B13" s="60"/>
      <c r="C13" s="114"/>
      <c r="D13" s="60"/>
      <c r="E13" s="60"/>
      <c r="F13" s="60"/>
      <c r="G13" s="60"/>
      <c r="H13" s="49"/>
    </row>
    <row r="14" spans="1:8" ht="24" customHeight="1" hidden="1">
      <c r="A14" s="127"/>
      <c r="B14" s="60"/>
      <c r="C14" s="114"/>
      <c r="D14" s="60"/>
      <c r="E14" s="60"/>
      <c r="F14" s="60"/>
      <c r="G14" s="60"/>
      <c r="H14" s="49"/>
    </row>
    <row r="15" spans="1:8" ht="39" customHeight="1" hidden="1">
      <c r="A15" s="127"/>
      <c r="B15" s="60"/>
      <c r="C15" s="114"/>
      <c r="D15" s="60"/>
      <c r="E15" s="60"/>
      <c r="F15" s="60"/>
      <c r="G15" s="60"/>
      <c r="H15" s="49"/>
    </row>
    <row r="16" spans="1:8" ht="24" customHeight="1" hidden="1">
      <c r="A16" s="127"/>
      <c r="B16" s="60"/>
      <c r="C16" s="114"/>
      <c r="D16" s="60"/>
      <c r="E16" s="60"/>
      <c r="F16" s="60"/>
      <c r="G16" s="60"/>
      <c r="H16" s="49"/>
    </row>
    <row r="17" spans="1:8" ht="21.75" customHeight="1" hidden="1">
      <c r="A17" s="127"/>
      <c r="B17" s="60"/>
      <c r="C17" s="114"/>
      <c r="D17" s="60"/>
      <c r="E17" s="60"/>
      <c r="F17" s="60"/>
      <c r="G17" s="60"/>
      <c r="H17" s="49"/>
    </row>
    <row r="18" spans="1:8" ht="21.75" customHeight="1" hidden="1">
      <c r="A18" s="127"/>
      <c r="B18" s="60"/>
      <c r="C18" s="114"/>
      <c r="D18" s="60"/>
      <c r="E18" s="60"/>
      <c r="F18" s="60"/>
      <c r="G18" s="60"/>
      <c r="H18" s="49"/>
    </row>
    <row r="19" spans="1:8" ht="18.75" customHeight="1" hidden="1">
      <c r="A19" s="127"/>
      <c r="B19" s="60"/>
      <c r="C19" s="60"/>
      <c r="D19" s="60"/>
      <c r="E19" s="60"/>
      <c r="F19" s="60"/>
      <c r="G19" s="60"/>
      <c r="H19" s="49"/>
    </row>
    <row r="20" spans="1:8" ht="33" customHeight="1" hidden="1">
      <c r="A20" s="127"/>
      <c r="B20" s="60"/>
      <c r="C20" s="60"/>
      <c r="D20" s="60"/>
      <c r="E20" s="60"/>
      <c r="F20" s="60"/>
      <c r="G20" s="60"/>
      <c r="H20" s="49"/>
    </row>
    <row r="21" spans="1:8" ht="31.5" customHeight="1" hidden="1">
      <c r="A21" s="127"/>
      <c r="B21" s="60"/>
      <c r="C21" s="60"/>
      <c r="D21" s="60"/>
      <c r="E21" s="60"/>
      <c r="F21" s="60"/>
      <c r="G21" s="60"/>
      <c r="H21" s="49"/>
    </row>
    <row r="22" spans="1:8" ht="33" customHeight="1" hidden="1">
      <c r="A22" s="127"/>
      <c r="B22" s="60"/>
      <c r="C22" s="60"/>
      <c r="D22" s="60"/>
      <c r="E22" s="60"/>
      <c r="F22" s="60"/>
      <c r="G22" s="60"/>
      <c r="H22" s="49"/>
    </row>
    <row r="23" spans="1:8" ht="21" customHeight="1" hidden="1">
      <c r="A23" s="127"/>
      <c r="B23" s="60"/>
      <c r="C23" s="60"/>
      <c r="D23" s="60"/>
      <c r="E23" s="60"/>
      <c r="F23" s="60"/>
      <c r="G23" s="60"/>
      <c r="H23" s="49"/>
    </row>
    <row r="24" spans="1:8" ht="31.5" customHeight="1" hidden="1">
      <c r="A24" s="127"/>
      <c r="B24" s="60"/>
      <c r="C24" s="60"/>
      <c r="D24" s="60"/>
      <c r="E24" s="60"/>
      <c r="F24" s="60"/>
      <c r="G24" s="60"/>
      <c r="H24" s="49"/>
    </row>
    <row r="25" spans="1:8" ht="31.5" customHeight="1" hidden="1">
      <c r="A25" s="127"/>
      <c r="B25" s="60"/>
      <c r="C25" s="60"/>
      <c r="D25" s="60"/>
      <c r="E25" s="60"/>
      <c r="F25" s="60"/>
      <c r="G25" s="60"/>
      <c r="H25" s="49"/>
    </row>
    <row r="26" spans="1:8" ht="31.5" customHeight="1" hidden="1">
      <c r="A26" s="110"/>
      <c r="B26" s="60"/>
      <c r="C26" s="60"/>
      <c r="D26" s="60"/>
      <c r="E26" s="60"/>
      <c r="F26" s="60"/>
      <c r="G26" s="60"/>
      <c r="H26" s="49"/>
    </row>
    <row r="27" spans="1:8" ht="24" customHeight="1" hidden="1">
      <c r="A27" s="110"/>
      <c r="B27" s="60"/>
      <c r="C27" s="60"/>
      <c r="D27" s="60"/>
      <c r="E27" s="60"/>
      <c r="F27" s="60"/>
      <c r="G27" s="60"/>
      <c r="H27" s="49"/>
    </row>
    <row r="28" spans="1:8" ht="23.25" customHeight="1" hidden="1">
      <c r="A28" s="110"/>
      <c r="B28" s="60"/>
      <c r="C28" s="60"/>
      <c r="D28" s="60"/>
      <c r="E28" s="60"/>
      <c r="F28" s="60"/>
      <c r="G28" s="60"/>
      <c r="H28" s="49"/>
    </row>
    <row r="29" spans="1:8" ht="22.5" customHeight="1" hidden="1">
      <c r="A29" s="110"/>
      <c r="B29" s="60"/>
      <c r="C29" s="60"/>
      <c r="D29" s="60"/>
      <c r="E29" s="60"/>
      <c r="F29" s="60"/>
      <c r="G29" s="60"/>
      <c r="H29" s="49"/>
    </row>
    <row r="30" spans="1:8" ht="45.75" customHeight="1" hidden="1">
      <c r="A30" s="50"/>
      <c r="B30" s="49"/>
      <c r="C30" s="49"/>
      <c r="D30" s="49"/>
      <c r="E30" s="49"/>
      <c r="F30" s="49"/>
      <c r="G30" s="49"/>
      <c r="H30" s="49"/>
    </row>
    <row r="31" spans="1:8" ht="45.75" customHeight="1">
      <c r="A31" s="50"/>
      <c r="B31" s="49"/>
      <c r="C31" s="49"/>
      <c r="D31" s="49"/>
      <c r="E31" s="49"/>
      <c r="F31" s="49"/>
      <c r="G31" s="49"/>
      <c r="H31" s="49"/>
    </row>
    <row r="32" spans="1:10" ht="15.75" customHeight="1">
      <c r="A32" s="284" t="s">
        <v>323</v>
      </c>
      <c r="B32" s="284"/>
      <c r="C32" s="284"/>
      <c r="D32" s="284"/>
      <c r="E32" s="284"/>
      <c r="F32" s="284"/>
      <c r="G32" s="284"/>
      <c r="H32" s="284"/>
      <c r="I32" s="284"/>
      <c r="J32" s="284"/>
    </row>
    <row r="33" spans="1:10" ht="15.75" customHeight="1">
      <c r="A33" s="284" t="s">
        <v>324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spans="2:3" ht="12.75">
      <c r="B34" s="129"/>
      <c r="C34" s="129"/>
    </row>
    <row r="35" spans="2:3" ht="12.75">
      <c r="B35" s="129"/>
      <c r="C35" s="129"/>
    </row>
    <row r="36" spans="1:10" ht="12.75">
      <c r="A36" s="96" t="s">
        <v>176</v>
      </c>
      <c r="B36" s="129"/>
      <c r="C36" s="129"/>
      <c r="J36" t="s">
        <v>166</v>
      </c>
    </row>
    <row r="37" spans="1:10" ht="12.75">
      <c r="A37" s="311" t="s">
        <v>167</v>
      </c>
      <c r="B37" s="312" t="s">
        <v>177</v>
      </c>
      <c r="C37" s="312" t="s">
        <v>168</v>
      </c>
      <c r="D37" s="81" t="s">
        <v>159</v>
      </c>
      <c r="E37" s="130"/>
      <c r="F37" s="81" t="s">
        <v>392</v>
      </c>
      <c r="G37" s="81" t="s">
        <v>392</v>
      </c>
      <c r="H37" s="81" t="s">
        <v>392</v>
      </c>
      <c r="I37" s="234" t="s">
        <v>392</v>
      </c>
      <c r="J37" s="234" t="s">
        <v>392</v>
      </c>
    </row>
    <row r="38" spans="1:10" ht="12.75">
      <c r="A38" s="288"/>
      <c r="B38" s="313"/>
      <c r="C38" s="314"/>
      <c r="D38" s="315" t="s">
        <v>303</v>
      </c>
      <c r="E38" s="315"/>
      <c r="F38" s="82" t="s">
        <v>351</v>
      </c>
      <c r="G38" s="82" t="s">
        <v>442</v>
      </c>
      <c r="H38" s="82" t="s">
        <v>503</v>
      </c>
      <c r="I38" s="227" t="s">
        <v>368</v>
      </c>
      <c r="J38" s="227" t="s">
        <v>540</v>
      </c>
    </row>
    <row r="39" spans="1:8" ht="12.75">
      <c r="A39" s="19"/>
      <c r="B39" s="131"/>
      <c r="C39" s="132"/>
      <c r="D39" s="105"/>
      <c r="E39" s="105"/>
      <c r="F39" s="105"/>
      <c r="G39" s="105"/>
      <c r="H39" s="105"/>
    </row>
    <row r="40" spans="1:8" ht="12.75">
      <c r="A40" s="133" t="s">
        <v>450</v>
      </c>
      <c r="B40" s="131"/>
      <c r="C40" s="132"/>
      <c r="D40" s="105"/>
      <c r="E40" s="105"/>
      <c r="F40" s="105"/>
      <c r="G40" s="105"/>
      <c r="H40" s="105"/>
    </row>
    <row r="41" spans="1:10" ht="12.75">
      <c r="A41" t="s">
        <v>7</v>
      </c>
      <c r="B41" s="131"/>
      <c r="C41" s="132"/>
      <c r="D41" s="134">
        <v>4970</v>
      </c>
      <c r="E41" s="134"/>
      <c r="F41" s="134">
        <v>5060</v>
      </c>
      <c r="G41" s="134">
        <v>7597</v>
      </c>
      <c r="H41" s="134">
        <v>7616</v>
      </c>
      <c r="I41" s="93">
        <v>7854</v>
      </c>
      <c r="J41" s="93">
        <v>7585</v>
      </c>
    </row>
    <row r="42" spans="1:10" ht="12.75">
      <c r="A42" t="s">
        <v>169</v>
      </c>
      <c r="B42" s="131"/>
      <c r="C42" s="132"/>
      <c r="D42" s="134">
        <v>1327</v>
      </c>
      <c r="E42" s="134"/>
      <c r="F42" s="134">
        <v>1162</v>
      </c>
      <c r="G42" s="134">
        <v>1842</v>
      </c>
      <c r="H42" s="134">
        <v>1847</v>
      </c>
      <c r="I42" s="93">
        <v>1911</v>
      </c>
      <c r="J42" s="93">
        <v>1918</v>
      </c>
    </row>
    <row r="43" spans="1:10" ht="12.75">
      <c r="A43" t="s">
        <v>9</v>
      </c>
      <c r="B43" s="131"/>
      <c r="C43" s="132"/>
      <c r="D43" s="134">
        <v>5114</v>
      </c>
      <c r="E43" s="134"/>
      <c r="F43" s="134">
        <v>4748</v>
      </c>
      <c r="G43" s="134">
        <v>4748</v>
      </c>
      <c r="H43" s="134">
        <v>4748</v>
      </c>
      <c r="I43" s="93">
        <v>4748</v>
      </c>
      <c r="J43" s="93">
        <v>3603</v>
      </c>
    </row>
    <row r="44" spans="1:10" ht="12.75">
      <c r="A44" t="s">
        <v>42</v>
      </c>
      <c r="B44" s="131"/>
      <c r="C44" s="132"/>
      <c r="D44" s="135">
        <f aca="true" t="shared" si="0" ref="D44:J44">SUM(D41:D43)</f>
        <v>11411</v>
      </c>
      <c r="E44" s="135">
        <f t="shared" si="0"/>
        <v>0</v>
      </c>
      <c r="F44" s="135">
        <f t="shared" si="0"/>
        <v>10970</v>
      </c>
      <c r="G44" s="135">
        <f t="shared" si="0"/>
        <v>14187</v>
      </c>
      <c r="H44" s="135">
        <f t="shared" si="0"/>
        <v>14211</v>
      </c>
      <c r="I44" s="135">
        <f t="shared" si="0"/>
        <v>14513</v>
      </c>
      <c r="J44" s="135">
        <f t="shared" si="0"/>
        <v>13106</v>
      </c>
    </row>
    <row r="45" spans="2:8" ht="12.75">
      <c r="B45" s="131"/>
      <c r="C45" s="132"/>
      <c r="D45" s="135"/>
      <c r="E45" s="135"/>
      <c r="F45" s="135"/>
      <c r="G45" s="135"/>
      <c r="H45" s="135"/>
    </row>
    <row r="46" spans="2:8" ht="12.75">
      <c r="B46" s="131"/>
      <c r="C46" s="132"/>
      <c r="D46" s="135"/>
      <c r="E46" s="135"/>
      <c r="F46" s="135"/>
      <c r="G46" s="135"/>
      <c r="H46" s="135"/>
    </row>
    <row r="47" spans="1:8" ht="12.75">
      <c r="A47" s="136" t="s">
        <v>452</v>
      </c>
      <c r="B47" s="131"/>
      <c r="C47" s="132"/>
      <c r="D47" s="135"/>
      <c r="E47" s="135"/>
      <c r="F47" s="135"/>
      <c r="G47" s="135"/>
      <c r="H47" s="135"/>
    </row>
    <row r="48" spans="1:10" ht="12.75">
      <c r="A48" s="73" t="s">
        <v>9</v>
      </c>
      <c r="B48" s="131"/>
      <c r="C48" s="132"/>
      <c r="D48" s="134">
        <v>562</v>
      </c>
      <c r="E48" s="135"/>
      <c r="F48" s="134">
        <v>510</v>
      </c>
      <c r="G48" s="134">
        <v>510</v>
      </c>
      <c r="H48" s="134">
        <v>510</v>
      </c>
      <c r="I48" s="93">
        <v>510</v>
      </c>
      <c r="J48" s="93">
        <v>510</v>
      </c>
    </row>
    <row r="49" spans="1:10" ht="12.75">
      <c r="A49" s="73" t="s">
        <v>42</v>
      </c>
      <c r="B49" s="131"/>
      <c r="C49" s="132"/>
      <c r="D49" s="135">
        <f aca="true" t="shared" si="1" ref="D49:J49">SUM(D48:D48)</f>
        <v>562</v>
      </c>
      <c r="E49" s="135">
        <f t="shared" si="1"/>
        <v>0</v>
      </c>
      <c r="F49" s="135">
        <f t="shared" si="1"/>
        <v>510</v>
      </c>
      <c r="G49" s="135">
        <f t="shared" si="1"/>
        <v>510</v>
      </c>
      <c r="H49" s="135">
        <f t="shared" si="1"/>
        <v>510</v>
      </c>
      <c r="I49" s="135">
        <f t="shared" si="1"/>
        <v>510</v>
      </c>
      <c r="J49" s="135">
        <f t="shared" si="1"/>
        <v>510</v>
      </c>
    </row>
    <row r="50" spans="1:8" ht="12.75">
      <c r="A50" s="73"/>
      <c r="B50" s="131"/>
      <c r="C50" s="132"/>
      <c r="D50" s="135"/>
      <c r="E50" s="135"/>
      <c r="F50" s="135"/>
      <c r="G50" s="135"/>
      <c r="H50" s="135"/>
    </row>
    <row r="51" spans="1:8" ht="12.75">
      <c r="A51" s="73"/>
      <c r="B51" s="131"/>
      <c r="C51" s="132"/>
      <c r="D51" s="135"/>
      <c r="E51" s="135"/>
      <c r="F51" s="135"/>
      <c r="G51" s="135"/>
      <c r="H51" s="135"/>
    </row>
    <row r="52" spans="1:8" ht="12.75">
      <c r="A52" s="136" t="s">
        <v>453</v>
      </c>
      <c r="B52" s="131"/>
      <c r="C52" s="132"/>
      <c r="D52" s="135"/>
      <c r="E52" s="135"/>
      <c r="F52" s="135"/>
      <c r="G52" s="135"/>
      <c r="H52" s="135"/>
    </row>
    <row r="53" spans="1:10" ht="12.75">
      <c r="A53" s="73" t="s">
        <v>9</v>
      </c>
      <c r="B53" s="131"/>
      <c r="C53" s="132"/>
      <c r="D53" s="134">
        <v>4460</v>
      </c>
      <c r="E53" s="135"/>
      <c r="F53" s="134">
        <v>3900</v>
      </c>
      <c r="G53" s="134">
        <v>3900</v>
      </c>
      <c r="H53" s="134">
        <v>3900</v>
      </c>
      <c r="I53" s="93">
        <v>3900</v>
      </c>
      <c r="J53" s="93">
        <v>3900</v>
      </c>
    </row>
    <row r="54" spans="1:10" ht="12.75">
      <c r="A54" s="73" t="s">
        <v>42</v>
      </c>
      <c r="B54" s="131"/>
      <c r="C54" s="132"/>
      <c r="D54" s="135">
        <f aca="true" t="shared" si="2" ref="D54:J54">SUM(D53:D53)</f>
        <v>4460</v>
      </c>
      <c r="E54" s="135">
        <f t="shared" si="2"/>
        <v>0</v>
      </c>
      <c r="F54" s="135">
        <f t="shared" si="2"/>
        <v>3900</v>
      </c>
      <c r="G54" s="135">
        <f t="shared" si="2"/>
        <v>3900</v>
      </c>
      <c r="H54" s="135">
        <f t="shared" si="2"/>
        <v>3900</v>
      </c>
      <c r="I54" s="135">
        <f t="shared" si="2"/>
        <v>3900</v>
      </c>
      <c r="J54" s="135">
        <f t="shared" si="2"/>
        <v>3900</v>
      </c>
    </row>
    <row r="55" spans="1:8" ht="12.75">
      <c r="A55" s="73"/>
      <c r="B55" s="131"/>
      <c r="C55" s="132"/>
      <c r="D55" s="135"/>
      <c r="E55" s="135"/>
      <c r="F55" s="135"/>
      <c r="G55" s="135"/>
      <c r="H55" s="135"/>
    </row>
    <row r="56" spans="1:8" ht="12.75">
      <c r="A56" s="73"/>
      <c r="B56" s="131"/>
      <c r="C56" s="132"/>
      <c r="D56" s="135"/>
      <c r="E56" s="135"/>
      <c r="F56" s="135"/>
      <c r="G56" s="135"/>
      <c r="H56" s="135"/>
    </row>
    <row r="57" spans="1:8" ht="12.75">
      <c r="A57" s="136" t="s">
        <v>454</v>
      </c>
      <c r="B57" s="131"/>
      <c r="C57" s="132"/>
      <c r="D57" s="135"/>
      <c r="E57" s="135"/>
      <c r="F57" s="135"/>
      <c r="G57" s="135"/>
      <c r="H57" s="135"/>
    </row>
    <row r="58" spans="1:10" ht="12.75">
      <c r="A58" s="73" t="s">
        <v>9</v>
      </c>
      <c r="B58" s="131"/>
      <c r="C58" s="132"/>
      <c r="D58" s="134">
        <v>1095</v>
      </c>
      <c r="E58" s="135"/>
      <c r="F58" s="134">
        <v>1335</v>
      </c>
      <c r="G58" s="134">
        <v>1335</v>
      </c>
      <c r="H58" s="134">
        <v>1335</v>
      </c>
      <c r="I58" s="93">
        <v>1335</v>
      </c>
      <c r="J58" s="93">
        <v>2230</v>
      </c>
    </row>
    <row r="59" spans="1:10" ht="12.75">
      <c r="A59" s="73" t="s">
        <v>42</v>
      </c>
      <c r="B59" s="131"/>
      <c r="C59" s="132"/>
      <c r="D59" s="135">
        <f aca="true" t="shared" si="3" ref="D59:J59">SUM(D58:D58)</f>
        <v>1095</v>
      </c>
      <c r="E59" s="135">
        <f t="shared" si="3"/>
        <v>0</v>
      </c>
      <c r="F59" s="135">
        <f t="shared" si="3"/>
        <v>1335</v>
      </c>
      <c r="G59" s="135">
        <f t="shared" si="3"/>
        <v>1335</v>
      </c>
      <c r="H59" s="135">
        <f t="shared" si="3"/>
        <v>1335</v>
      </c>
      <c r="I59" s="135">
        <f t="shared" si="3"/>
        <v>1335</v>
      </c>
      <c r="J59" s="135">
        <f t="shared" si="3"/>
        <v>2230</v>
      </c>
    </row>
    <row r="60" spans="1:8" ht="12.75">
      <c r="A60" s="73"/>
      <c r="B60" s="131"/>
      <c r="C60" s="132"/>
      <c r="D60" s="135"/>
      <c r="E60" s="135"/>
      <c r="F60" s="135"/>
      <c r="G60" s="135"/>
      <c r="H60" s="135"/>
    </row>
    <row r="61" spans="1:8" ht="12.75">
      <c r="A61" s="73"/>
      <c r="B61" s="131"/>
      <c r="C61" s="132"/>
      <c r="D61" s="135"/>
      <c r="E61" s="135"/>
      <c r="F61" s="135"/>
      <c r="G61" s="135"/>
      <c r="H61" s="135"/>
    </row>
    <row r="62" spans="1:8" ht="12.75">
      <c r="A62" s="136" t="s">
        <v>455</v>
      </c>
      <c r="B62" s="131"/>
      <c r="C62" s="132"/>
      <c r="D62" s="135"/>
      <c r="E62" s="135"/>
      <c r="F62" s="135"/>
      <c r="G62" s="135"/>
      <c r="H62" s="135"/>
    </row>
    <row r="63" spans="1:10" ht="12.75">
      <c r="A63" t="s">
        <v>7</v>
      </c>
      <c r="B63" s="131"/>
      <c r="C63" s="132"/>
      <c r="D63" s="134">
        <v>9704</v>
      </c>
      <c r="E63" s="135"/>
      <c r="F63" s="134">
        <v>10147</v>
      </c>
      <c r="G63" s="134">
        <v>10161</v>
      </c>
      <c r="H63" s="134">
        <v>10167</v>
      </c>
      <c r="I63" s="93">
        <v>10178</v>
      </c>
      <c r="J63" s="93">
        <v>10186</v>
      </c>
    </row>
    <row r="64" spans="1:10" ht="12.75">
      <c r="A64" t="s">
        <v>169</v>
      </c>
      <c r="B64" s="131"/>
      <c r="C64" s="132"/>
      <c r="D64" s="134">
        <v>1830</v>
      </c>
      <c r="E64" s="135"/>
      <c r="F64" s="134">
        <v>1718</v>
      </c>
      <c r="G64" s="134">
        <v>1722</v>
      </c>
      <c r="H64" s="134">
        <v>1724</v>
      </c>
      <c r="I64" s="93">
        <v>1727</v>
      </c>
      <c r="J64" s="93">
        <v>1728</v>
      </c>
    </row>
    <row r="65" spans="1:10" ht="12.75">
      <c r="A65" t="s">
        <v>9</v>
      </c>
      <c r="B65" s="131"/>
      <c r="C65" s="132"/>
      <c r="D65" s="134">
        <v>610</v>
      </c>
      <c r="E65" s="135"/>
      <c r="F65" s="134">
        <v>827</v>
      </c>
      <c r="G65" s="134">
        <v>827</v>
      </c>
      <c r="H65" s="134">
        <v>827</v>
      </c>
      <c r="I65" s="93">
        <v>827</v>
      </c>
      <c r="J65" s="93">
        <v>827</v>
      </c>
    </row>
    <row r="66" spans="1:10" ht="12.75">
      <c r="A66" t="s">
        <v>42</v>
      </c>
      <c r="B66" s="129"/>
      <c r="C66" s="129"/>
      <c r="D66" s="103">
        <f aca="true" t="shared" si="4" ref="D66:J66">SUM(D63:D65)</f>
        <v>12144</v>
      </c>
      <c r="E66" s="103">
        <f t="shared" si="4"/>
        <v>0</v>
      </c>
      <c r="F66" s="103">
        <f t="shared" si="4"/>
        <v>12692</v>
      </c>
      <c r="G66" s="103">
        <f t="shared" si="4"/>
        <v>12710</v>
      </c>
      <c r="H66" s="103">
        <f t="shared" si="4"/>
        <v>12718</v>
      </c>
      <c r="I66" s="103">
        <f t="shared" si="4"/>
        <v>12732</v>
      </c>
      <c r="J66" s="103">
        <f t="shared" si="4"/>
        <v>12741</v>
      </c>
    </row>
    <row r="67" spans="2:9" ht="12.75">
      <c r="B67" s="129"/>
      <c r="C67" s="129"/>
      <c r="D67" s="103"/>
      <c r="E67" s="103"/>
      <c r="F67" s="103"/>
      <c r="G67" s="103"/>
      <c r="H67" s="103"/>
      <c r="I67" s="103"/>
    </row>
    <row r="68" spans="2:9" ht="12.75">
      <c r="B68" s="129"/>
      <c r="C68" s="129"/>
      <c r="D68" s="103"/>
      <c r="E68" s="103"/>
      <c r="F68" s="103"/>
      <c r="G68" s="103"/>
      <c r="H68" s="103"/>
      <c r="I68" s="103"/>
    </row>
    <row r="69" spans="2:8" ht="12.75">
      <c r="B69" s="129"/>
      <c r="C69" s="129"/>
      <c r="H69" s="85"/>
    </row>
    <row r="70" spans="2:8" ht="12.75">
      <c r="B70" s="129"/>
      <c r="C70" s="129"/>
      <c r="H70" s="85"/>
    </row>
    <row r="71" spans="1:8" ht="12.75">
      <c r="A71" s="121" t="s">
        <v>456</v>
      </c>
      <c r="B71" s="129"/>
      <c r="C71" s="129"/>
      <c r="H71" s="85"/>
    </row>
    <row r="72" spans="1:10" ht="12.75">
      <c r="A72" t="s">
        <v>7</v>
      </c>
      <c r="B72" s="129">
        <v>66978</v>
      </c>
      <c r="C72" s="129">
        <v>92571</v>
      </c>
      <c r="D72" s="137">
        <v>63736</v>
      </c>
      <c r="E72" s="137"/>
      <c r="F72" s="137">
        <v>69210</v>
      </c>
      <c r="G72" s="137">
        <v>69650</v>
      </c>
      <c r="H72" s="85">
        <v>69709</v>
      </c>
      <c r="I72" s="235">
        <v>74144</v>
      </c>
      <c r="J72" s="235">
        <v>74176</v>
      </c>
    </row>
    <row r="73" spans="1:10" ht="12.75">
      <c r="A73" t="s">
        <v>169</v>
      </c>
      <c r="B73" s="129">
        <v>23338</v>
      </c>
      <c r="C73" s="129">
        <v>27354</v>
      </c>
      <c r="D73" s="122">
        <v>15807</v>
      </c>
      <c r="E73" s="85"/>
      <c r="F73" s="122">
        <v>15964</v>
      </c>
      <c r="G73" s="122">
        <v>16070</v>
      </c>
      <c r="H73" s="85">
        <v>16086</v>
      </c>
      <c r="I73" s="236">
        <v>16869</v>
      </c>
      <c r="J73" s="236">
        <v>17845</v>
      </c>
    </row>
    <row r="74" spans="1:10" ht="12.75">
      <c r="A74" t="s">
        <v>9</v>
      </c>
      <c r="B74" s="129">
        <v>56198</v>
      </c>
      <c r="C74" s="129">
        <v>28490</v>
      </c>
      <c r="D74" s="122">
        <v>136390</v>
      </c>
      <c r="E74" s="85"/>
      <c r="F74" s="122">
        <v>164153</v>
      </c>
      <c r="G74" s="122">
        <v>163754</v>
      </c>
      <c r="H74" s="85">
        <v>163754</v>
      </c>
      <c r="I74" s="236">
        <v>167379</v>
      </c>
      <c r="J74" s="236">
        <v>168559</v>
      </c>
    </row>
    <row r="75" spans="1:10" ht="12.75">
      <c r="A75" t="s">
        <v>394</v>
      </c>
      <c r="B75" s="129">
        <v>53</v>
      </c>
      <c r="C75" s="129">
        <v>308</v>
      </c>
      <c r="D75" s="122">
        <v>132509</v>
      </c>
      <c r="E75" s="85"/>
      <c r="F75" s="122">
        <v>10850</v>
      </c>
      <c r="G75" s="122">
        <v>10850</v>
      </c>
      <c r="H75" s="85">
        <v>10850</v>
      </c>
      <c r="I75" s="236">
        <v>10850</v>
      </c>
      <c r="J75" s="236">
        <v>10850</v>
      </c>
    </row>
    <row r="76" spans="1:10" ht="12.75">
      <c r="A76" t="s">
        <v>36</v>
      </c>
      <c r="B76" s="129"/>
      <c r="C76" s="129"/>
      <c r="D76" s="122">
        <v>469320</v>
      </c>
      <c r="E76" s="85"/>
      <c r="F76" s="122">
        <v>764179</v>
      </c>
      <c r="G76" s="122">
        <v>841103</v>
      </c>
      <c r="H76" s="85">
        <v>841103</v>
      </c>
      <c r="I76" s="236">
        <v>737540</v>
      </c>
      <c r="J76" s="236">
        <v>738184</v>
      </c>
    </row>
    <row r="77" spans="1:10" ht="12.75">
      <c r="A77" t="s">
        <v>42</v>
      </c>
      <c r="B77" s="139">
        <f>SUM(B72:B75)</f>
        <v>146567</v>
      </c>
      <c r="C77" s="139">
        <f>SUM(C72:C75)</f>
        <v>148723</v>
      </c>
      <c r="D77" s="123">
        <f>SUM(D72:D76)</f>
        <v>817762</v>
      </c>
      <c r="E77" s="85"/>
      <c r="F77" s="123">
        <f>SUM(F72:F76)</f>
        <v>1024356</v>
      </c>
      <c r="G77" s="123">
        <f>SUM(G72:G76)</f>
        <v>1101427</v>
      </c>
      <c r="H77" s="123">
        <f>SUM(H72:H76)</f>
        <v>1101502</v>
      </c>
      <c r="I77" s="123">
        <f>SUM(I72:I76)</f>
        <v>1006782</v>
      </c>
      <c r="J77" s="123">
        <f>SUM(J72:J76)</f>
        <v>1009614</v>
      </c>
    </row>
    <row r="78" spans="2:8" ht="12.75">
      <c r="B78" s="139"/>
      <c r="C78" s="139"/>
      <c r="D78" s="123"/>
      <c r="E78" s="85"/>
      <c r="F78" s="123"/>
      <c r="G78" s="123"/>
      <c r="H78" s="89"/>
    </row>
    <row r="79" spans="2:8" ht="12.75">
      <c r="B79" s="139"/>
      <c r="C79" s="139"/>
      <c r="D79" s="123"/>
      <c r="E79" s="85"/>
      <c r="F79" s="123"/>
      <c r="G79" s="123"/>
      <c r="H79" s="89"/>
    </row>
    <row r="80" spans="1:8" ht="12.75">
      <c r="A80" s="121" t="s">
        <v>457</v>
      </c>
      <c r="B80" s="139"/>
      <c r="C80" s="139"/>
      <c r="D80" s="123"/>
      <c r="E80" s="85"/>
      <c r="F80" s="123"/>
      <c r="G80" s="123"/>
      <c r="H80" s="89"/>
    </row>
    <row r="81" spans="1:10" ht="12.75">
      <c r="A81" t="s">
        <v>394</v>
      </c>
      <c r="B81" s="139"/>
      <c r="C81" s="139"/>
      <c r="D81" s="143">
        <v>1000</v>
      </c>
      <c r="E81" s="85"/>
      <c r="F81" s="143">
        <v>1000</v>
      </c>
      <c r="G81" s="143">
        <v>1000</v>
      </c>
      <c r="H81" s="183">
        <v>1000</v>
      </c>
      <c r="I81" s="143">
        <v>1000</v>
      </c>
      <c r="J81" s="143">
        <v>1000</v>
      </c>
    </row>
    <row r="82" spans="1:10" ht="12.75">
      <c r="A82" t="s">
        <v>42</v>
      </c>
      <c r="B82" s="139"/>
      <c r="C82" s="139"/>
      <c r="D82" s="123">
        <f aca="true" t="shared" si="5" ref="D82:J82">SUM(D81)</f>
        <v>1000</v>
      </c>
      <c r="E82" s="123">
        <f t="shared" si="5"/>
        <v>0</v>
      </c>
      <c r="F82" s="123">
        <f t="shared" si="5"/>
        <v>1000</v>
      </c>
      <c r="G82" s="123">
        <f t="shared" si="5"/>
        <v>1000</v>
      </c>
      <c r="H82" s="123">
        <f t="shared" si="5"/>
        <v>1000</v>
      </c>
      <c r="I82" s="123">
        <f t="shared" si="5"/>
        <v>1000</v>
      </c>
      <c r="J82" s="123">
        <f t="shared" si="5"/>
        <v>1000</v>
      </c>
    </row>
    <row r="83" spans="2:8" ht="12.75">
      <c r="B83" s="139"/>
      <c r="C83" s="139"/>
      <c r="D83" s="123"/>
      <c r="E83" s="85"/>
      <c r="F83" s="123"/>
      <c r="G83" s="123"/>
      <c r="H83" s="98"/>
    </row>
    <row r="84" spans="2:8" ht="12.75">
      <c r="B84" s="139"/>
      <c r="C84" s="139"/>
      <c r="D84" s="123"/>
      <c r="E84" s="85"/>
      <c r="F84" s="123"/>
      <c r="G84" s="123"/>
      <c r="H84" s="98"/>
    </row>
    <row r="85" spans="1:8" ht="12.75">
      <c r="A85" s="121" t="s">
        <v>458</v>
      </c>
      <c r="B85" s="139"/>
      <c r="C85" s="139"/>
      <c r="D85" s="123"/>
      <c r="E85" s="85"/>
      <c r="F85" s="123"/>
      <c r="G85" s="123"/>
      <c r="H85" s="98"/>
    </row>
    <row r="86" spans="1:10" ht="12.75">
      <c r="A86" t="s">
        <v>394</v>
      </c>
      <c r="B86" s="139"/>
      <c r="C86" s="139"/>
      <c r="D86" s="143">
        <v>1250</v>
      </c>
      <c r="E86" s="85"/>
      <c r="F86" s="143">
        <v>1400</v>
      </c>
      <c r="G86" s="143">
        <v>1150</v>
      </c>
      <c r="H86" s="183">
        <v>1150</v>
      </c>
      <c r="I86" s="143">
        <v>1200</v>
      </c>
      <c r="J86" s="143">
        <v>1200</v>
      </c>
    </row>
    <row r="87" spans="1:10" ht="12.75">
      <c r="A87" t="s">
        <v>42</v>
      </c>
      <c r="B87" s="139"/>
      <c r="C87" s="139"/>
      <c r="D87" s="123">
        <f aca="true" t="shared" si="6" ref="D87:J87">SUM(D86)</f>
        <v>1250</v>
      </c>
      <c r="E87" s="123">
        <f t="shared" si="6"/>
        <v>0</v>
      </c>
      <c r="F87" s="123">
        <f t="shared" si="6"/>
        <v>1400</v>
      </c>
      <c r="G87" s="123">
        <f t="shared" si="6"/>
        <v>1150</v>
      </c>
      <c r="H87" s="123">
        <f t="shared" si="6"/>
        <v>1150</v>
      </c>
      <c r="I87" s="123">
        <f t="shared" si="6"/>
        <v>1200</v>
      </c>
      <c r="J87" s="123">
        <f t="shared" si="6"/>
        <v>1200</v>
      </c>
    </row>
    <row r="88" spans="2:8" ht="12.75">
      <c r="B88" s="139"/>
      <c r="C88" s="139"/>
      <c r="D88" s="123"/>
      <c r="E88" s="123"/>
      <c r="F88" s="123"/>
      <c r="G88" s="123"/>
      <c r="H88" s="98"/>
    </row>
    <row r="89" spans="2:8" ht="12.75">
      <c r="B89" s="139"/>
      <c r="C89" s="139"/>
      <c r="D89" s="123"/>
      <c r="E89" s="123"/>
      <c r="F89" s="123"/>
      <c r="G89" s="123"/>
      <c r="H89" s="98"/>
    </row>
    <row r="90" spans="1:8" ht="12.75">
      <c r="A90" s="121" t="s">
        <v>459</v>
      </c>
      <c r="B90" s="139"/>
      <c r="C90" s="139"/>
      <c r="D90" s="123"/>
      <c r="E90" s="85"/>
      <c r="F90" s="123"/>
      <c r="G90" s="123"/>
      <c r="H90" s="98"/>
    </row>
    <row r="91" spans="1:10" ht="12.75">
      <c r="A91" t="s">
        <v>394</v>
      </c>
      <c r="B91" s="139"/>
      <c r="C91" s="139"/>
      <c r="D91" s="143">
        <v>13313</v>
      </c>
      <c r="E91" s="85"/>
      <c r="F91" s="143">
        <v>14951</v>
      </c>
      <c r="G91" s="143">
        <v>17107</v>
      </c>
      <c r="H91" s="183">
        <v>17107</v>
      </c>
      <c r="I91" s="143">
        <v>17107</v>
      </c>
      <c r="J91" s="143">
        <v>17107</v>
      </c>
    </row>
    <row r="92" spans="1:10" ht="12.75">
      <c r="A92" t="s">
        <v>42</v>
      </c>
      <c r="B92" s="139"/>
      <c r="C92" s="139"/>
      <c r="D92" s="123">
        <f aca="true" t="shared" si="7" ref="D92:J92">SUM(D91)</f>
        <v>13313</v>
      </c>
      <c r="E92" s="123">
        <f t="shared" si="7"/>
        <v>0</v>
      </c>
      <c r="F92" s="123">
        <f t="shared" si="7"/>
        <v>14951</v>
      </c>
      <c r="G92" s="123">
        <f t="shared" si="7"/>
        <v>17107</v>
      </c>
      <c r="H92" s="123">
        <f t="shared" si="7"/>
        <v>17107</v>
      </c>
      <c r="I92" s="123">
        <f t="shared" si="7"/>
        <v>17107</v>
      </c>
      <c r="J92" s="123">
        <f t="shared" si="7"/>
        <v>17107</v>
      </c>
    </row>
    <row r="93" spans="2:8" ht="12.75">
      <c r="B93" s="139"/>
      <c r="C93" s="139"/>
      <c r="D93" s="123"/>
      <c r="E93" s="85"/>
      <c r="F93" s="123"/>
      <c r="G93" s="123"/>
      <c r="H93" s="98"/>
    </row>
    <row r="94" spans="2:8" ht="12.75">
      <c r="B94" s="139"/>
      <c r="C94" s="139"/>
      <c r="D94" s="123"/>
      <c r="E94" s="85"/>
      <c r="F94" s="123"/>
      <c r="G94" s="123"/>
      <c r="H94" s="98"/>
    </row>
    <row r="95" spans="1:8" ht="12.75">
      <c r="A95" s="121" t="s">
        <v>462</v>
      </c>
      <c r="B95" s="139"/>
      <c r="C95" s="139"/>
      <c r="D95" s="123"/>
      <c r="E95" s="85"/>
      <c r="F95" s="123"/>
      <c r="G95" s="123"/>
      <c r="H95" s="98"/>
    </row>
    <row r="96" spans="1:10" ht="12.75">
      <c r="A96" t="s">
        <v>7</v>
      </c>
      <c r="B96" s="139"/>
      <c r="C96" s="139"/>
      <c r="D96" s="143">
        <v>6159</v>
      </c>
      <c r="E96" s="85"/>
      <c r="F96" s="143">
        <v>6445</v>
      </c>
      <c r="G96" s="143">
        <v>6481</v>
      </c>
      <c r="H96" s="183">
        <v>6497</v>
      </c>
      <c r="I96" s="143">
        <v>6604</v>
      </c>
      <c r="J96" s="143">
        <v>6595</v>
      </c>
    </row>
    <row r="97" spans="1:10" ht="12.75">
      <c r="A97" t="s">
        <v>169</v>
      </c>
      <c r="B97" s="139"/>
      <c r="C97" s="139"/>
      <c r="D97" s="143">
        <v>1346</v>
      </c>
      <c r="E97" s="85"/>
      <c r="F97" s="143">
        <v>1271</v>
      </c>
      <c r="G97" s="143">
        <v>1281</v>
      </c>
      <c r="H97" s="183">
        <v>1285</v>
      </c>
      <c r="I97" s="143">
        <v>1292</v>
      </c>
      <c r="J97" s="143">
        <v>1328</v>
      </c>
    </row>
    <row r="98" spans="1:10" ht="12.75">
      <c r="A98" t="s">
        <v>9</v>
      </c>
      <c r="B98" s="139"/>
      <c r="C98" s="139"/>
      <c r="D98" s="143"/>
      <c r="E98" s="85"/>
      <c r="F98" s="143">
        <v>100</v>
      </c>
      <c r="G98" s="143">
        <v>100</v>
      </c>
      <c r="H98" s="183">
        <v>100</v>
      </c>
      <c r="I98" s="143">
        <v>100</v>
      </c>
      <c r="J98" s="143">
        <v>350</v>
      </c>
    </row>
    <row r="99" spans="1:10" ht="12.75">
      <c r="A99" t="s">
        <v>42</v>
      </c>
      <c r="B99" s="139"/>
      <c r="C99" s="139"/>
      <c r="D99" s="123">
        <f aca="true" t="shared" si="8" ref="D99:J99">SUM(D96:D98)</f>
        <v>7505</v>
      </c>
      <c r="E99" s="123">
        <f t="shared" si="8"/>
        <v>0</v>
      </c>
      <c r="F99" s="123">
        <f t="shared" si="8"/>
        <v>7816</v>
      </c>
      <c r="G99" s="123">
        <f t="shared" si="8"/>
        <v>7862</v>
      </c>
      <c r="H99" s="123">
        <f t="shared" si="8"/>
        <v>7882</v>
      </c>
      <c r="I99" s="123">
        <f t="shared" si="8"/>
        <v>7996</v>
      </c>
      <c r="J99" s="123">
        <f t="shared" si="8"/>
        <v>8273</v>
      </c>
    </row>
    <row r="100" spans="2:8" ht="12.75">
      <c r="B100" s="139"/>
      <c r="C100" s="139"/>
      <c r="D100" s="123"/>
      <c r="E100" s="85"/>
      <c r="F100" s="123"/>
      <c r="G100" s="123"/>
      <c r="H100" s="98"/>
    </row>
    <row r="101" spans="2:8" ht="12.75">
      <c r="B101" s="139"/>
      <c r="C101" s="139"/>
      <c r="D101" s="123"/>
      <c r="E101" s="85"/>
      <c r="F101" s="123"/>
      <c r="G101" s="123"/>
      <c r="H101" s="98"/>
    </row>
    <row r="102" spans="1:8" ht="12.75">
      <c r="A102" s="121" t="s">
        <v>463</v>
      </c>
      <c r="B102" s="139"/>
      <c r="C102" s="139"/>
      <c r="D102" s="123"/>
      <c r="E102" s="85"/>
      <c r="F102" s="123"/>
      <c r="G102" s="123"/>
      <c r="H102" s="98"/>
    </row>
    <row r="103" spans="1:10" ht="12.75">
      <c r="A103" t="s">
        <v>7</v>
      </c>
      <c r="B103" s="139"/>
      <c r="C103" s="139"/>
      <c r="D103" s="143">
        <v>7823</v>
      </c>
      <c r="E103" s="85"/>
      <c r="F103" s="143">
        <v>6685</v>
      </c>
      <c r="G103" s="143">
        <v>6845</v>
      </c>
      <c r="H103" s="143">
        <v>6845</v>
      </c>
      <c r="I103" s="143">
        <v>7345</v>
      </c>
      <c r="J103" s="143">
        <v>7551</v>
      </c>
    </row>
    <row r="104" spans="1:10" ht="12.75">
      <c r="A104" t="s">
        <v>169</v>
      </c>
      <c r="B104" s="139"/>
      <c r="C104" s="139"/>
      <c r="D104" s="143">
        <v>2092</v>
      </c>
      <c r="E104" s="85"/>
      <c r="F104" s="143">
        <v>1574</v>
      </c>
      <c r="G104" s="143">
        <v>1621</v>
      </c>
      <c r="H104" s="143">
        <v>1621</v>
      </c>
      <c r="I104" s="143">
        <v>1776</v>
      </c>
      <c r="J104" s="143">
        <v>1872</v>
      </c>
    </row>
    <row r="105" spans="1:10" ht="12.75">
      <c r="A105" t="s">
        <v>9</v>
      </c>
      <c r="B105" s="139"/>
      <c r="C105" s="139"/>
      <c r="D105" s="143"/>
      <c r="E105" s="85"/>
      <c r="F105" s="143">
        <v>151</v>
      </c>
      <c r="G105" s="143">
        <v>151</v>
      </c>
      <c r="H105" s="143">
        <v>151</v>
      </c>
      <c r="I105" s="143">
        <v>151</v>
      </c>
      <c r="J105" s="143">
        <v>151</v>
      </c>
    </row>
    <row r="106" spans="1:10" ht="12.75">
      <c r="A106" t="s">
        <v>42</v>
      </c>
      <c r="B106" s="139"/>
      <c r="C106" s="139"/>
      <c r="D106" s="123">
        <f aca="true" t="shared" si="9" ref="D106:J106">SUM(D103:D105)</f>
        <v>9915</v>
      </c>
      <c r="E106" s="123">
        <f t="shared" si="9"/>
        <v>0</v>
      </c>
      <c r="F106" s="123">
        <f t="shared" si="9"/>
        <v>8410</v>
      </c>
      <c r="G106" s="123">
        <f t="shared" si="9"/>
        <v>8617</v>
      </c>
      <c r="H106" s="123">
        <f t="shared" si="9"/>
        <v>8617</v>
      </c>
      <c r="I106" s="123">
        <f t="shared" si="9"/>
        <v>9272</v>
      </c>
      <c r="J106" s="123">
        <f t="shared" si="9"/>
        <v>9574</v>
      </c>
    </row>
    <row r="107" spans="2:8" ht="12.75">
      <c r="B107" s="139"/>
      <c r="C107" s="139"/>
      <c r="D107" s="123"/>
      <c r="E107" s="85"/>
      <c r="F107" s="123"/>
      <c r="G107" s="123"/>
      <c r="H107" s="98"/>
    </row>
    <row r="108" spans="2:8" ht="12.75">
      <c r="B108" s="129"/>
      <c r="C108" s="129"/>
      <c r="D108" s="42"/>
      <c r="F108" s="42"/>
      <c r="H108" s="85"/>
    </row>
    <row r="109" spans="1:8" ht="12.75">
      <c r="A109" s="121" t="s">
        <v>464</v>
      </c>
      <c r="B109" s="129"/>
      <c r="C109" s="129"/>
      <c r="D109" s="42"/>
      <c r="F109" s="42"/>
      <c r="H109" s="85"/>
    </row>
    <row r="110" spans="1:10" ht="12.75">
      <c r="A110" s="121" t="s">
        <v>7</v>
      </c>
      <c r="B110" s="129"/>
      <c r="C110" s="129"/>
      <c r="D110" s="42"/>
      <c r="F110" s="42"/>
      <c r="H110" s="85"/>
      <c r="J110" s="85">
        <v>35</v>
      </c>
    </row>
    <row r="111" spans="1:10" ht="12.75">
      <c r="A111" t="s">
        <v>9</v>
      </c>
      <c r="B111" s="129">
        <v>750</v>
      </c>
      <c r="C111" s="129">
        <v>714</v>
      </c>
      <c r="D111" s="122">
        <v>988</v>
      </c>
      <c r="F111" s="122">
        <v>566</v>
      </c>
      <c r="G111" s="122">
        <v>304</v>
      </c>
      <c r="H111" s="85">
        <v>304</v>
      </c>
      <c r="I111" s="236">
        <v>304</v>
      </c>
      <c r="J111" s="236">
        <v>269</v>
      </c>
    </row>
    <row r="112" spans="1:10" ht="12.75">
      <c r="A112" t="s">
        <v>42</v>
      </c>
      <c r="B112" s="139">
        <f>SUM(B111:B111)</f>
        <v>750</v>
      </c>
      <c r="C112" s="139">
        <f>SUM(C111:C111)</f>
        <v>714</v>
      </c>
      <c r="D112" s="123">
        <f>SUM(D111:D111)</f>
        <v>988</v>
      </c>
      <c r="E112" s="140"/>
      <c r="F112" s="123">
        <f>SUM(F111:F111)</f>
        <v>566</v>
      </c>
      <c r="G112" s="123">
        <f>SUM(G111:G111)</f>
        <v>304</v>
      </c>
      <c r="H112" s="123">
        <f>SUM(H111:H111)</f>
        <v>304</v>
      </c>
      <c r="I112" s="123">
        <f>SUM(I111:I111)</f>
        <v>304</v>
      </c>
      <c r="J112" s="123">
        <f>SUM(J110:J111)</f>
        <v>304</v>
      </c>
    </row>
    <row r="113" spans="2:8" ht="12.75">
      <c r="B113" s="139"/>
      <c r="C113" s="139"/>
      <c r="D113" s="123"/>
      <c r="E113" s="140"/>
      <c r="F113" s="123"/>
      <c r="G113" s="123"/>
      <c r="H113" s="98"/>
    </row>
    <row r="114" spans="2:8" ht="12.75">
      <c r="B114" s="139"/>
      <c r="C114" s="139"/>
      <c r="D114" s="123"/>
      <c r="E114" s="140"/>
      <c r="F114" s="123"/>
      <c r="G114" s="123"/>
      <c r="H114" s="98"/>
    </row>
    <row r="115" spans="1:8" ht="12.75">
      <c r="A115" s="136" t="s">
        <v>465</v>
      </c>
      <c r="B115" s="139"/>
      <c r="C115" s="139"/>
      <c r="D115" s="123"/>
      <c r="E115" s="140"/>
      <c r="F115" s="123"/>
      <c r="G115" s="123"/>
      <c r="H115" s="98"/>
    </row>
    <row r="116" spans="1:10" ht="12.75">
      <c r="A116" t="s">
        <v>7</v>
      </c>
      <c r="B116" s="139"/>
      <c r="C116" s="139"/>
      <c r="D116" s="123"/>
      <c r="E116" s="140"/>
      <c r="F116" s="123"/>
      <c r="G116" s="143">
        <v>15</v>
      </c>
      <c r="H116" s="143">
        <v>15</v>
      </c>
      <c r="I116" s="85">
        <v>15</v>
      </c>
      <c r="J116" s="85">
        <v>15</v>
      </c>
    </row>
    <row r="117" spans="1:10" ht="12.75">
      <c r="A117" t="s">
        <v>169</v>
      </c>
      <c r="B117" s="139"/>
      <c r="C117" s="139"/>
      <c r="D117" s="123"/>
      <c r="E117" s="140"/>
      <c r="F117" s="123"/>
      <c r="G117" s="143">
        <v>4</v>
      </c>
      <c r="H117" s="143">
        <v>4</v>
      </c>
      <c r="I117" s="85">
        <v>4</v>
      </c>
      <c r="J117" s="85">
        <v>4</v>
      </c>
    </row>
    <row r="118" spans="1:10" ht="12.75">
      <c r="A118" t="s">
        <v>9</v>
      </c>
      <c r="B118" s="139"/>
      <c r="C118" s="139"/>
      <c r="D118" s="123"/>
      <c r="E118" s="140"/>
      <c r="F118" s="123"/>
      <c r="G118" s="143">
        <v>2</v>
      </c>
      <c r="H118" s="143">
        <v>2</v>
      </c>
      <c r="I118" s="85">
        <v>2</v>
      </c>
      <c r="J118" s="85">
        <v>2</v>
      </c>
    </row>
    <row r="119" spans="1:10" ht="12.75">
      <c r="A119" t="s">
        <v>42</v>
      </c>
      <c r="B119" s="139"/>
      <c r="C119" s="139"/>
      <c r="D119" s="123"/>
      <c r="E119" s="140"/>
      <c r="F119" s="123"/>
      <c r="G119" s="123">
        <f>SUM(G116:G118)</f>
        <v>21</v>
      </c>
      <c r="H119" s="123">
        <f>SUM(H116:H118)</f>
        <v>21</v>
      </c>
      <c r="I119" s="123">
        <f>SUM(I116:I118)</f>
        <v>21</v>
      </c>
      <c r="J119" s="123">
        <f>SUM(J116:J118)</f>
        <v>21</v>
      </c>
    </row>
    <row r="120" spans="2:8" ht="12.75">
      <c r="B120" s="139"/>
      <c r="C120" s="139"/>
      <c r="D120" s="123"/>
      <c r="E120" s="140"/>
      <c r="F120" s="123"/>
      <c r="G120" s="123"/>
      <c r="H120" s="123"/>
    </row>
    <row r="121" spans="2:6" ht="12.75">
      <c r="B121" s="129"/>
      <c r="C121" s="129"/>
      <c r="D121" s="122"/>
      <c r="F121" s="122"/>
    </row>
    <row r="122" spans="1:6" ht="12.75">
      <c r="A122" s="121" t="s">
        <v>466</v>
      </c>
      <c r="B122" s="129"/>
      <c r="C122" s="129"/>
      <c r="D122" s="122"/>
      <c r="F122" s="122"/>
    </row>
    <row r="123" spans="1:10" ht="12.75">
      <c r="A123" t="s">
        <v>9</v>
      </c>
      <c r="B123" s="129">
        <v>19874</v>
      </c>
      <c r="C123" s="129">
        <v>24255</v>
      </c>
      <c r="D123" s="122">
        <v>54667</v>
      </c>
      <c r="F123" s="122">
        <v>57315</v>
      </c>
      <c r="G123" s="85">
        <v>73412</v>
      </c>
      <c r="H123" s="85">
        <v>73412</v>
      </c>
      <c r="I123" s="85">
        <v>73412</v>
      </c>
      <c r="J123" s="85">
        <v>71252</v>
      </c>
    </row>
    <row r="124" spans="1:10" ht="12.75">
      <c r="A124" t="s">
        <v>394</v>
      </c>
      <c r="B124" s="129"/>
      <c r="C124" s="129"/>
      <c r="D124" s="122">
        <v>220</v>
      </c>
      <c r="F124" s="122">
        <v>220</v>
      </c>
      <c r="G124" s="85">
        <v>220</v>
      </c>
      <c r="H124" s="85">
        <v>220</v>
      </c>
      <c r="I124" s="85">
        <v>220</v>
      </c>
      <c r="J124" s="85">
        <v>220</v>
      </c>
    </row>
    <row r="125" spans="1:10" ht="12.75">
      <c r="A125" t="s">
        <v>42</v>
      </c>
      <c r="B125" s="139">
        <f>SUM(B123:B124)</f>
        <v>19874</v>
      </c>
      <c r="C125" s="139">
        <f>SUM(C123:C124)</f>
        <v>24255</v>
      </c>
      <c r="D125" s="123">
        <f>SUM(D123:D124)</f>
        <v>54887</v>
      </c>
      <c r="F125" s="123">
        <f>SUM(F123:F124)</f>
        <v>57535</v>
      </c>
      <c r="G125" s="123">
        <f>SUM(G123:G124)</f>
        <v>73632</v>
      </c>
      <c r="H125" s="123">
        <f>SUM(H123:H124)</f>
        <v>73632</v>
      </c>
      <c r="I125" s="123">
        <f>SUM(I123:I124)</f>
        <v>73632</v>
      </c>
      <c r="J125" s="123">
        <f>SUM(J123:J124)</f>
        <v>71472</v>
      </c>
    </row>
    <row r="126" spans="2:8" ht="12.75">
      <c r="B126" s="139"/>
      <c r="C126" s="139"/>
      <c r="D126" s="123"/>
      <c r="F126" s="123"/>
      <c r="G126" s="140"/>
      <c r="H126" s="98"/>
    </row>
    <row r="127" spans="2:8" ht="12.75">
      <c r="B127" s="129"/>
      <c r="C127" s="129"/>
      <c r="D127" s="122"/>
      <c r="F127" s="122"/>
      <c r="H127" s="98"/>
    </row>
    <row r="128" spans="1:8" ht="12.75">
      <c r="A128" s="121" t="s">
        <v>467</v>
      </c>
      <c r="B128" s="129"/>
      <c r="C128" s="129"/>
      <c r="D128" s="122"/>
      <c r="F128" s="122"/>
      <c r="H128" s="98"/>
    </row>
    <row r="129" spans="1:10" ht="12.75">
      <c r="A129" t="s">
        <v>9</v>
      </c>
      <c r="B129" s="129">
        <v>14560</v>
      </c>
      <c r="C129" s="129">
        <v>23000</v>
      </c>
      <c r="D129" s="122">
        <v>10600</v>
      </c>
      <c r="F129" s="122">
        <v>11750</v>
      </c>
      <c r="G129" s="85">
        <v>11750</v>
      </c>
      <c r="H129" s="95">
        <v>11750</v>
      </c>
      <c r="I129" s="85">
        <v>11750</v>
      </c>
      <c r="J129" s="85">
        <v>11750</v>
      </c>
    </row>
    <row r="130" spans="1:10" ht="12.75">
      <c r="A130" t="s">
        <v>42</v>
      </c>
      <c r="B130" s="139">
        <f>SUM(B129)</f>
        <v>14560</v>
      </c>
      <c r="C130" s="139">
        <f>SUM(C129)</f>
        <v>23000</v>
      </c>
      <c r="D130" s="123">
        <f>SUM(D129)</f>
        <v>10600</v>
      </c>
      <c r="F130" s="123">
        <f>SUM(F129)</f>
        <v>11750</v>
      </c>
      <c r="G130" s="123">
        <f>SUM(G129)</f>
        <v>11750</v>
      </c>
      <c r="H130" s="123">
        <f>SUM(H129)</f>
        <v>11750</v>
      </c>
      <c r="I130" s="123">
        <f>SUM(I129)</f>
        <v>11750</v>
      </c>
      <c r="J130" s="123">
        <f>SUM(J129)</f>
        <v>11750</v>
      </c>
    </row>
    <row r="131" spans="2:8" ht="12.75">
      <c r="B131" s="129"/>
      <c r="C131" s="129"/>
      <c r="D131" s="123"/>
      <c r="E131" s="122"/>
      <c r="F131" s="123"/>
      <c r="G131" s="123"/>
      <c r="H131" s="98"/>
    </row>
    <row r="132" spans="2:8" ht="12.75">
      <c r="B132" s="129"/>
      <c r="C132" s="129"/>
      <c r="D132" s="42"/>
      <c r="F132" s="42"/>
      <c r="H132" s="98"/>
    </row>
    <row r="133" spans="1:8" ht="12.75">
      <c r="A133" s="121" t="s">
        <v>468</v>
      </c>
      <c r="B133" s="129"/>
      <c r="C133" s="129"/>
      <c r="D133" s="42"/>
      <c r="F133" s="42"/>
      <c r="H133" s="89"/>
    </row>
    <row r="134" spans="1:10" ht="12.75">
      <c r="A134" t="s">
        <v>7</v>
      </c>
      <c r="B134" s="129">
        <v>8342</v>
      </c>
      <c r="C134" s="129">
        <v>7707</v>
      </c>
      <c r="D134" s="122">
        <v>6275</v>
      </c>
      <c r="F134" s="122">
        <v>6161</v>
      </c>
      <c r="G134" s="85">
        <v>6200</v>
      </c>
      <c r="H134" s="95">
        <v>6210</v>
      </c>
      <c r="I134" s="85">
        <v>6227</v>
      </c>
      <c r="J134" s="85">
        <v>6240</v>
      </c>
    </row>
    <row r="135" spans="1:10" ht="12.75">
      <c r="A135" t="s">
        <v>169</v>
      </c>
      <c r="B135" s="129">
        <v>2980</v>
      </c>
      <c r="C135" s="129">
        <v>2829</v>
      </c>
      <c r="D135" s="122">
        <v>1675</v>
      </c>
      <c r="F135" s="122">
        <v>1555</v>
      </c>
      <c r="G135" s="85">
        <v>1561</v>
      </c>
      <c r="H135" s="95">
        <v>1564</v>
      </c>
      <c r="I135" s="85">
        <v>1569</v>
      </c>
      <c r="J135" s="85">
        <v>1571</v>
      </c>
    </row>
    <row r="136" spans="1:10" ht="12.75">
      <c r="A136" t="s">
        <v>394</v>
      </c>
      <c r="B136" s="129"/>
      <c r="C136" s="129"/>
      <c r="D136" s="122">
        <v>7200</v>
      </c>
      <c r="F136" s="122">
        <v>7600</v>
      </c>
      <c r="G136" s="85">
        <v>8300</v>
      </c>
      <c r="H136" s="95">
        <v>8300</v>
      </c>
      <c r="I136" s="85">
        <v>8300</v>
      </c>
      <c r="J136" s="85">
        <v>8300</v>
      </c>
    </row>
    <row r="137" spans="1:10" ht="12.75">
      <c r="A137" t="s">
        <v>9</v>
      </c>
      <c r="B137" s="129">
        <v>2054</v>
      </c>
      <c r="C137" s="129">
        <v>1904</v>
      </c>
      <c r="D137" s="122">
        <v>6058</v>
      </c>
      <c r="F137" s="122">
        <v>4916</v>
      </c>
      <c r="G137" s="85">
        <v>5047</v>
      </c>
      <c r="H137" s="95">
        <v>5047</v>
      </c>
      <c r="I137" s="85">
        <v>5047</v>
      </c>
      <c r="J137" s="85">
        <v>5047</v>
      </c>
    </row>
    <row r="138" spans="1:10" ht="12.75">
      <c r="A138" t="s">
        <v>42</v>
      </c>
      <c r="B138" s="139">
        <f>SUM(B134:B137)</f>
        <v>13376</v>
      </c>
      <c r="C138" s="139">
        <f>SUM(C134:C137)</f>
        <v>12440</v>
      </c>
      <c r="D138" s="123">
        <f>SUM(D134:D137)</f>
        <v>21208</v>
      </c>
      <c r="F138" s="123">
        <f>SUM(F134:F137)</f>
        <v>20232</v>
      </c>
      <c r="G138" s="123">
        <f>SUM(G134:G137)</f>
        <v>21108</v>
      </c>
      <c r="H138" s="123">
        <f>SUM(H134:H137)</f>
        <v>21121</v>
      </c>
      <c r="I138" s="123">
        <f>SUM(I134:I137)</f>
        <v>21143</v>
      </c>
      <c r="J138" s="123">
        <f>SUM(J134:J137)</f>
        <v>21158</v>
      </c>
    </row>
    <row r="139" spans="1:8" ht="12.75">
      <c r="A139" s="129"/>
      <c r="B139" s="129"/>
      <c r="C139" s="129"/>
      <c r="D139" s="109"/>
      <c r="F139" s="144"/>
      <c r="G139" s="98"/>
      <c r="H139" s="98"/>
    </row>
    <row r="140" spans="1:8" ht="12.75">
      <c r="A140" s="129"/>
      <c r="B140" s="129"/>
      <c r="C140" s="129"/>
      <c r="D140" s="42"/>
      <c r="F140" s="42"/>
      <c r="H140" s="98"/>
    </row>
    <row r="141" spans="1:8" ht="12.75">
      <c r="A141" s="121" t="s">
        <v>469</v>
      </c>
      <c r="B141" s="129"/>
      <c r="C141" s="129"/>
      <c r="D141" s="42"/>
      <c r="F141" s="42"/>
      <c r="H141" s="98"/>
    </row>
    <row r="142" spans="1:10" ht="12.75">
      <c r="A142" t="s">
        <v>9</v>
      </c>
      <c r="B142" s="129">
        <v>1360</v>
      </c>
      <c r="C142" s="129">
        <v>1310</v>
      </c>
      <c r="D142" s="122">
        <v>440</v>
      </c>
      <c r="E142" s="85"/>
      <c r="F142" s="122">
        <v>350</v>
      </c>
      <c r="G142" s="85">
        <v>350</v>
      </c>
      <c r="H142" s="85">
        <v>350</v>
      </c>
      <c r="I142" s="149">
        <v>350</v>
      </c>
      <c r="J142" s="149">
        <v>350</v>
      </c>
    </row>
    <row r="143" spans="1:10" ht="12.75">
      <c r="A143" t="s">
        <v>42</v>
      </c>
      <c r="B143" s="139">
        <f aca="true" t="shared" si="10" ref="B143:J143">SUM(B142:B142)</f>
        <v>1360</v>
      </c>
      <c r="C143" s="139">
        <f t="shared" si="10"/>
        <v>1310</v>
      </c>
      <c r="D143" s="123">
        <f t="shared" si="10"/>
        <v>440</v>
      </c>
      <c r="E143" s="123">
        <f t="shared" si="10"/>
        <v>0</v>
      </c>
      <c r="F143" s="123">
        <f t="shared" si="10"/>
        <v>350</v>
      </c>
      <c r="G143" s="123">
        <f t="shared" si="10"/>
        <v>350</v>
      </c>
      <c r="H143" s="123">
        <f t="shared" si="10"/>
        <v>350</v>
      </c>
      <c r="I143" s="123">
        <f t="shared" si="10"/>
        <v>350</v>
      </c>
      <c r="J143" s="123">
        <f t="shared" si="10"/>
        <v>350</v>
      </c>
    </row>
    <row r="144" spans="2:6" ht="12.75">
      <c r="B144" s="129"/>
      <c r="C144" s="129"/>
      <c r="D144" s="42"/>
      <c r="F144" s="42"/>
    </row>
    <row r="145" spans="2:6" ht="12.75">
      <c r="B145" s="129"/>
      <c r="C145" s="129"/>
      <c r="D145" s="42"/>
      <c r="F145" s="42"/>
    </row>
    <row r="146" spans="1:8" ht="12.75">
      <c r="A146" s="121" t="s">
        <v>470</v>
      </c>
      <c r="B146" s="129">
        <v>4200</v>
      </c>
      <c r="C146" s="129">
        <v>4000</v>
      </c>
      <c r="D146" s="122"/>
      <c r="E146" s="85"/>
      <c r="F146" s="122"/>
      <c r="G146" s="85"/>
      <c r="H146" s="85"/>
    </row>
    <row r="147" spans="1:10" ht="12.75">
      <c r="A147" t="s">
        <v>7</v>
      </c>
      <c r="B147" s="129"/>
      <c r="C147" s="129"/>
      <c r="D147" s="122">
        <v>240</v>
      </c>
      <c r="E147" s="85"/>
      <c r="F147" s="122">
        <v>240</v>
      </c>
      <c r="G147" s="85">
        <v>240</v>
      </c>
      <c r="H147" s="85">
        <v>240</v>
      </c>
      <c r="I147" s="149">
        <v>240</v>
      </c>
      <c r="J147" s="149">
        <v>240</v>
      </c>
    </row>
    <row r="148" spans="1:8" ht="12.75">
      <c r="A148" t="s">
        <v>9</v>
      </c>
      <c r="B148" s="129"/>
      <c r="C148" s="129"/>
      <c r="D148" s="122">
        <v>300</v>
      </c>
      <c r="E148" s="85"/>
      <c r="F148" s="122"/>
      <c r="G148" s="85"/>
      <c r="H148" s="85"/>
    </row>
    <row r="149" spans="1:10" ht="12.75">
      <c r="A149" s="100" t="s">
        <v>172</v>
      </c>
      <c r="B149" s="129"/>
      <c r="C149" s="129"/>
      <c r="D149" s="122">
        <v>2000</v>
      </c>
      <c r="E149" s="85"/>
      <c r="F149" s="122">
        <v>2000</v>
      </c>
      <c r="G149" s="85">
        <v>2000</v>
      </c>
      <c r="H149" s="85">
        <v>2000</v>
      </c>
      <c r="I149" s="149">
        <v>2000</v>
      </c>
      <c r="J149" s="149">
        <v>2000</v>
      </c>
    </row>
    <row r="150" spans="1:10" ht="12.75">
      <c r="A150" s="100" t="s">
        <v>42</v>
      </c>
      <c r="B150" s="129"/>
      <c r="C150" s="129"/>
      <c r="D150" s="142">
        <f aca="true" t="shared" si="11" ref="D150:J150">SUM(D147:D149)</f>
        <v>2540</v>
      </c>
      <c r="E150" s="142">
        <f t="shared" si="11"/>
        <v>0</v>
      </c>
      <c r="F150" s="142">
        <f t="shared" si="11"/>
        <v>2240</v>
      </c>
      <c r="G150" s="142">
        <f t="shared" si="11"/>
        <v>2240</v>
      </c>
      <c r="H150" s="142">
        <f t="shared" si="11"/>
        <v>2240</v>
      </c>
      <c r="I150" s="142">
        <f t="shared" si="11"/>
        <v>2240</v>
      </c>
      <c r="J150" s="142">
        <f t="shared" si="11"/>
        <v>2240</v>
      </c>
    </row>
    <row r="151" spans="1:8" ht="12.75">
      <c r="A151" s="100"/>
      <c r="B151" s="129"/>
      <c r="C151" s="129"/>
      <c r="D151" s="122"/>
      <c r="E151" s="85"/>
      <c r="F151" s="122"/>
      <c r="G151" s="85"/>
      <c r="H151" s="98"/>
    </row>
    <row r="152" spans="1:8" ht="12.75">
      <c r="A152" s="121"/>
      <c r="B152" s="129"/>
      <c r="C152" s="129"/>
      <c r="D152" s="122"/>
      <c r="E152" s="85"/>
      <c r="F152" s="122"/>
      <c r="G152" s="85"/>
      <c r="H152" s="98"/>
    </row>
    <row r="153" spans="1:8" ht="12.75">
      <c r="A153" s="121" t="s">
        <v>471</v>
      </c>
      <c r="B153" s="129">
        <v>29740</v>
      </c>
      <c r="C153" s="129">
        <v>35050</v>
      </c>
      <c r="D153" s="122"/>
      <c r="E153" s="85"/>
      <c r="F153" s="122"/>
      <c r="G153" s="85"/>
      <c r="H153" s="98"/>
    </row>
    <row r="154" spans="1:10" ht="12.75">
      <c r="A154" s="100" t="s">
        <v>172</v>
      </c>
      <c r="B154" s="129"/>
      <c r="C154" s="129"/>
      <c r="D154" s="122">
        <v>2683</v>
      </c>
      <c r="E154" s="85"/>
      <c r="F154" s="122">
        <v>800</v>
      </c>
      <c r="G154" s="85">
        <v>1864</v>
      </c>
      <c r="H154" s="183">
        <v>2076</v>
      </c>
      <c r="I154" s="85">
        <v>2928</v>
      </c>
      <c r="J154" s="149">
        <v>3353</v>
      </c>
    </row>
    <row r="155" spans="1:10" ht="12.75">
      <c r="A155" s="100" t="s">
        <v>178</v>
      </c>
      <c r="B155" s="129"/>
      <c r="C155" s="129"/>
      <c r="D155" s="122">
        <v>482</v>
      </c>
      <c r="E155" s="85"/>
      <c r="F155" s="122">
        <v>200</v>
      </c>
      <c r="G155" s="85">
        <v>455</v>
      </c>
      <c r="H155" s="183">
        <v>506</v>
      </c>
      <c r="I155" s="85">
        <v>711</v>
      </c>
      <c r="J155" s="149">
        <v>813</v>
      </c>
    </row>
    <row r="156" spans="1:10" ht="12.75">
      <c r="A156" s="100" t="s">
        <v>42</v>
      </c>
      <c r="B156" s="129"/>
      <c r="C156" s="129"/>
      <c r="D156" s="142">
        <f aca="true" t="shared" si="12" ref="D156:J156">SUM(D154:D155)</f>
        <v>3165</v>
      </c>
      <c r="E156" s="142">
        <f t="shared" si="12"/>
        <v>0</v>
      </c>
      <c r="F156" s="142">
        <f t="shared" si="12"/>
        <v>1000</v>
      </c>
      <c r="G156" s="142">
        <f t="shared" si="12"/>
        <v>2319</v>
      </c>
      <c r="H156" s="142">
        <f t="shared" si="12"/>
        <v>2582</v>
      </c>
      <c r="I156" s="142">
        <f t="shared" si="12"/>
        <v>3639</v>
      </c>
      <c r="J156" s="142">
        <f t="shared" si="12"/>
        <v>4166</v>
      </c>
    </row>
    <row r="157" spans="1:8" ht="12.75">
      <c r="A157" s="100"/>
      <c r="B157" s="129"/>
      <c r="C157" s="129"/>
      <c r="D157" s="142"/>
      <c r="E157" s="142"/>
      <c r="F157" s="142"/>
      <c r="G157" s="142"/>
      <c r="H157" s="98"/>
    </row>
    <row r="158" spans="1:8" ht="12.75">
      <c r="A158" s="100"/>
      <c r="B158" s="129"/>
      <c r="C158" s="129"/>
      <c r="D158" s="142"/>
      <c r="E158" s="142"/>
      <c r="F158" s="142"/>
      <c r="G158" s="142"/>
      <c r="H158" s="98"/>
    </row>
    <row r="159" spans="1:8" ht="12.75">
      <c r="A159" s="121" t="s">
        <v>472</v>
      </c>
      <c r="B159" s="129"/>
      <c r="C159" s="129"/>
      <c r="D159" s="142"/>
      <c r="E159" s="142"/>
      <c r="F159" s="142"/>
      <c r="G159" s="142"/>
      <c r="H159" s="98"/>
    </row>
    <row r="160" spans="1:10" ht="12.75">
      <c r="A160" s="100" t="s">
        <v>172</v>
      </c>
      <c r="B160" s="129"/>
      <c r="C160" s="129"/>
      <c r="D160" s="141">
        <v>560</v>
      </c>
      <c r="E160" s="142"/>
      <c r="F160" s="141">
        <v>200</v>
      </c>
      <c r="G160" s="141">
        <v>628</v>
      </c>
      <c r="H160" s="183">
        <v>783</v>
      </c>
      <c r="I160" s="141">
        <v>1376</v>
      </c>
      <c r="J160" s="141">
        <v>2071</v>
      </c>
    </row>
    <row r="161" spans="1:10" ht="12.75">
      <c r="A161" s="100" t="s">
        <v>42</v>
      </c>
      <c r="B161" s="129"/>
      <c r="C161" s="129"/>
      <c r="D161" s="142">
        <f aca="true" t="shared" si="13" ref="D161:J161">SUM(D160)</f>
        <v>560</v>
      </c>
      <c r="E161" s="142">
        <f t="shared" si="13"/>
        <v>0</v>
      </c>
      <c r="F161" s="142">
        <f t="shared" si="13"/>
        <v>200</v>
      </c>
      <c r="G161" s="142">
        <f t="shared" si="13"/>
        <v>628</v>
      </c>
      <c r="H161" s="142">
        <f t="shared" si="13"/>
        <v>783</v>
      </c>
      <c r="I161" s="142">
        <f t="shared" si="13"/>
        <v>1376</v>
      </c>
      <c r="J161" s="142">
        <f t="shared" si="13"/>
        <v>2071</v>
      </c>
    </row>
    <row r="162" spans="1:8" ht="12.75">
      <c r="A162" s="100"/>
      <c r="B162" s="129"/>
      <c r="C162" s="129"/>
      <c r="D162" s="142"/>
      <c r="E162" s="142"/>
      <c r="F162" s="142"/>
      <c r="G162" s="142"/>
      <c r="H162" s="98"/>
    </row>
    <row r="163" spans="1:8" ht="12.75">
      <c r="A163" s="100"/>
      <c r="B163" s="129"/>
      <c r="C163" s="129"/>
      <c r="D163" s="142"/>
      <c r="E163" s="142"/>
      <c r="F163" s="142"/>
      <c r="G163" s="142"/>
      <c r="H163" s="98"/>
    </row>
    <row r="164" spans="1:8" ht="12.75">
      <c r="A164" s="121" t="s">
        <v>473</v>
      </c>
      <c r="B164" s="129"/>
      <c r="C164" s="129"/>
      <c r="D164" s="142"/>
      <c r="E164" s="142"/>
      <c r="F164" s="142"/>
      <c r="G164" s="142"/>
      <c r="H164" s="98"/>
    </row>
    <row r="165" spans="1:10" ht="12.75">
      <c r="A165" s="100" t="s">
        <v>172</v>
      </c>
      <c r="B165" s="129"/>
      <c r="C165" s="129"/>
      <c r="D165" s="141">
        <v>4000</v>
      </c>
      <c r="E165" s="142"/>
      <c r="F165" s="141">
        <v>3540</v>
      </c>
      <c r="G165" s="141">
        <v>3540</v>
      </c>
      <c r="H165" s="183">
        <v>3540</v>
      </c>
      <c r="I165" s="141">
        <v>3540</v>
      </c>
      <c r="J165" s="141">
        <v>3540</v>
      </c>
    </row>
    <row r="166" spans="1:10" ht="12.75">
      <c r="A166" s="100" t="s">
        <v>178</v>
      </c>
      <c r="B166" s="129"/>
      <c r="C166" s="129"/>
      <c r="D166" s="141">
        <v>720</v>
      </c>
      <c r="E166" s="142"/>
      <c r="F166" s="141">
        <v>850</v>
      </c>
      <c r="G166" s="141">
        <v>850</v>
      </c>
      <c r="H166" s="183">
        <v>850</v>
      </c>
      <c r="I166" s="141">
        <v>850</v>
      </c>
      <c r="J166" s="141">
        <v>850</v>
      </c>
    </row>
    <row r="167" spans="1:10" ht="12.75">
      <c r="A167" s="100" t="s">
        <v>42</v>
      </c>
      <c r="B167" s="129"/>
      <c r="C167" s="129"/>
      <c r="D167" s="142">
        <f aca="true" t="shared" si="14" ref="D167:J167">SUM(D165:D166)</f>
        <v>4720</v>
      </c>
      <c r="E167" s="142">
        <f t="shared" si="14"/>
        <v>0</v>
      </c>
      <c r="F167" s="142">
        <f t="shared" si="14"/>
        <v>4390</v>
      </c>
      <c r="G167" s="142">
        <f t="shared" si="14"/>
        <v>4390</v>
      </c>
      <c r="H167" s="142">
        <f t="shared" si="14"/>
        <v>4390</v>
      </c>
      <c r="I167" s="142">
        <f t="shared" si="14"/>
        <v>4390</v>
      </c>
      <c r="J167" s="142">
        <f t="shared" si="14"/>
        <v>4390</v>
      </c>
    </row>
    <row r="168" spans="1:8" ht="12.75">
      <c r="A168" s="100"/>
      <c r="B168" s="129"/>
      <c r="C168" s="129"/>
      <c r="D168" s="142"/>
      <c r="E168" s="142"/>
      <c r="F168" s="142"/>
      <c r="G168" s="142"/>
      <c r="H168" s="98"/>
    </row>
    <row r="169" spans="1:8" ht="12.75">
      <c r="A169" s="100"/>
      <c r="B169" s="129"/>
      <c r="C169" s="129"/>
      <c r="D169" s="142"/>
      <c r="E169" s="142"/>
      <c r="F169" s="142"/>
      <c r="G169" s="142"/>
      <c r="H169" s="98"/>
    </row>
    <row r="170" spans="1:8" ht="12.75">
      <c r="A170" s="121" t="s">
        <v>474</v>
      </c>
      <c r="B170" s="129"/>
      <c r="C170" s="129"/>
      <c r="D170" s="142"/>
      <c r="E170" s="142"/>
      <c r="F170" s="142"/>
      <c r="G170" s="142"/>
      <c r="H170" s="98"/>
    </row>
    <row r="171" spans="1:10" ht="12.75">
      <c r="A171" s="100" t="s">
        <v>172</v>
      </c>
      <c r="B171" s="129"/>
      <c r="C171" s="129"/>
      <c r="D171" s="141">
        <v>1163</v>
      </c>
      <c r="E171" s="142"/>
      <c r="F171" s="141">
        <v>300</v>
      </c>
      <c r="G171" s="141">
        <v>736</v>
      </c>
      <c r="H171" s="183">
        <v>823</v>
      </c>
      <c r="I171" s="141">
        <v>1260</v>
      </c>
      <c r="J171" s="141">
        <v>1501</v>
      </c>
    </row>
    <row r="172" spans="1:10" ht="12.75">
      <c r="A172" s="100" t="s">
        <v>42</v>
      </c>
      <c r="B172" s="129"/>
      <c r="C172" s="129"/>
      <c r="D172" s="142">
        <f aca="true" t="shared" si="15" ref="D172:J172">SUM(D171)</f>
        <v>1163</v>
      </c>
      <c r="E172" s="142">
        <f t="shared" si="15"/>
        <v>0</v>
      </c>
      <c r="F172" s="142">
        <f t="shared" si="15"/>
        <v>300</v>
      </c>
      <c r="G172" s="142">
        <f t="shared" si="15"/>
        <v>736</v>
      </c>
      <c r="H172" s="142">
        <f t="shared" si="15"/>
        <v>823</v>
      </c>
      <c r="I172" s="142">
        <f t="shared" si="15"/>
        <v>1260</v>
      </c>
      <c r="J172" s="142">
        <f t="shared" si="15"/>
        <v>1501</v>
      </c>
    </row>
    <row r="173" spans="1:8" ht="12.75">
      <c r="A173" s="100"/>
      <c r="B173" s="129"/>
      <c r="C173" s="129"/>
      <c r="D173" s="142"/>
      <c r="E173" s="142"/>
      <c r="F173" s="142"/>
      <c r="G173" s="142"/>
      <c r="H173" s="98"/>
    </row>
    <row r="174" spans="1:8" ht="12.75">
      <c r="A174" s="100"/>
      <c r="B174" s="129"/>
      <c r="C174" s="129"/>
      <c r="D174" s="142"/>
      <c r="E174" s="142"/>
      <c r="F174" s="142"/>
      <c r="G174" s="142"/>
      <c r="H174" s="98"/>
    </row>
    <row r="175" spans="1:8" ht="12.75">
      <c r="A175" s="121" t="s">
        <v>475</v>
      </c>
      <c r="B175" s="129">
        <v>11800</v>
      </c>
      <c r="C175" s="129">
        <v>8800</v>
      </c>
      <c r="D175" s="122"/>
      <c r="E175" s="85"/>
      <c r="F175" s="122"/>
      <c r="G175" s="85"/>
      <c r="H175" s="95"/>
    </row>
    <row r="176" spans="1:10" ht="12.75">
      <c r="A176" s="100" t="s">
        <v>172</v>
      </c>
      <c r="B176" s="129"/>
      <c r="C176" s="129"/>
      <c r="D176" s="122">
        <v>2326</v>
      </c>
      <c r="E176" s="85"/>
      <c r="F176" s="122">
        <v>1000</v>
      </c>
      <c r="G176" s="85">
        <v>2237</v>
      </c>
      <c r="H176" s="95">
        <v>2445</v>
      </c>
      <c r="I176" s="85">
        <v>3198</v>
      </c>
      <c r="J176" s="149">
        <v>3341</v>
      </c>
    </row>
    <row r="177" spans="1:10" ht="12.75">
      <c r="A177" t="s">
        <v>42</v>
      </c>
      <c r="B177" s="139">
        <f>SUM(B146:B175)</f>
        <v>45740</v>
      </c>
      <c r="C177" s="139">
        <f>SUM(C146:C175)</f>
        <v>47850</v>
      </c>
      <c r="D177" s="123">
        <f aca="true" t="shared" si="16" ref="D177:J177">SUM(D176:D176)</f>
        <v>2326</v>
      </c>
      <c r="E177" s="123">
        <f t="shared" si="16"/>
        <v>0</v>
      </c>
      <c r="F177" s="123">
        <f t="shared" si="16"/>
        <v>1000</v>
      </c>
      <c r="G177" s="123">
        <f t="shared" si="16"/>
        <v>2237</v>
      </c>
      <c r="H177" s="123">
        <f t="shared" si="16"/>
        <v>2445</v>
      </c>
      <c r="I177" s="123">
        <f t="shared" si="16"/>
        <v>3198</v>
      </c>
      <c r="J177" s="123">
        <f t="shared" si="16"/>
        <v>3341</v>
      </c>
    </row>
    <row r="178" spans="2:8" ht="12.75">
      <c r="B178" s="139"/>
      <c r="C178" s="139"/>
      <c r="D178" s="123"/>
      <c r="E178" s="123"/>
      <c r="F178" s="123"/>
      <c r="G178" s="123"/>
      <c r="H178" s="98"/>
    </row>
    <row r="179" spans="2:8" ht="12.75">
      <c r="B179" s="139"/>
      <c r="C179" s="139"/>
      <c r="D179" s="123"/>
      <c r="E179" s="123"/>
      <c r="F179" s="123"/>
      <c r="G179" s="123"/>
      <c r="H179" s="98"/>
    </row>
    <row r="180" spans="1:8" ht="12.75">
      <c r="A180" s="121" t="s">
        <v>476</v>
      </c>
      <c r="B180" s="139"/>
      <c r="C180" s="139"/>
      <c r="D180" s="123"/>
      <c r="E180" s="123"/>
      <c r="F180" s="123"/>
      <c r="G180" s="123"/>
      <c r="H180" s="98"/>
    </row>
    <row r="181" spans="1:10" ht="12.75">
      <c r="A181" s="100" t="s">
        <v>172</v>
      </c>
      <c r="B181" s="139"/>
      <c r="C181" s="139"/>
      <c r="D181" s="143">
        <v>1200</v>
      </c>
      <c r="E181" s="123"/>
      <c r="F181" s="143">
        <v>1200</v>
      </c>
      <c r="G181" s="143">
        <v>1200</v>
      </c>
      <c r="H181" s="143">
        <v>1200</v>
      </c>
      <c r="I181" s="143">
        <v>1200</v>
      </c>
      <c r="J181" s="143">
        <v>1200</v>
      </c>
    </row>
    <row r="182" spans="1:10" ht="12.75">
      <c r="A182" t="s">
        <v>42</v>
      </c>
      <c r="B182" s="139"/>
      <c r="C182" s="139"/>
      <c r="D182" s="123">
        <f aca="true" t="shared" si="17" ref="D182:J182">SUM(D181)</f>
        <v>1200</v>
      </c>
      <c r="E182" s="123">
        <f t="shared" si="17"/>
        <v>0</v>
      </c>
      <c r="F182" s="123">
        <f t="shared" si="17"/>
        <v>1200</v>
      </c>
      <c r="G182" s="123">
        <f t="shared" si="17"/>
        <v>1200</v>
      </c>
      <c r="H182" s="123">
        <f t="shared" si="17"/>
        <v>1200</v>
      </c>
      <c r="I182" s="123">
        <f t="shared" si="17"/>
        <v>1200</v>
      </c>
      <c r="J182" s="123">
        <f t="shared" si="17"/>
        <v>1200</v>
      </c>
    </row>
    <row r="183" spans="2:8" ht="12.75">
      <c r="B183" s="139"/>
      <c r="C183" s="139"/>
      <c r="D183" s="123"/>
      <c r="E183" s="123"/>
      <c r="F183" s="123"/>
      <c r="G183" s="123"/>
      <c r="H183" s="123"/>
    </row>
    <row r="184" spans="2:8" ht="12.75">
      <c r="B184" s="139"/>
      <c r="C184" s="139"/>
      <c r="D184" s="123"/>
      <c r="E184" s="123"/>
      <c r="F184" s="123"/>
      <c r="G184" s="123"/>
      <c r="H184" s="123"/>
    </row>
    <row r="185" spans="1:8" ht="12.75">
      <c r="A185" s="121" t="s">
        <v>477</v>
      </c>
      <c r="B185" s="139"/>
      <c r="C185" s="139"/>
      <c r="D185" s="123"/>
      <c r="E185" s="123"/>
      <c r="F185" s="123"/>
      <c r="G185" s="123"/>
      <c r="H185" s="123"/>
    </row>
    <row r="186" spans="1:10" ht="12.75">
      <c r="A186" s="100" t="s">
        <v>172</v>
      </c>
      <c r="B186" s="139"/>
      <c r="C186" s="139"/>
      <c r="D186" s="143">
        <v>300</v>
      </c>
      <c r="E186" s="123"/>
      <c r="F186" s="143">
        <v>300</v>
      </c>
      <c r="G186" s="143">
        <v>300</v>
      </c>
      <c r="H186" s="143">
        <v>300</v>
      </c>
      <c r="I186" s="143">
        <v>300</v>
      </c>
      <c r="J186" s="143">
        <v>300</v>
      </c>
    </row>
    <row r="187" spans="1:10" ht="12.75">
      <c r="A187" t="s">
        <v>42</v>
      </c>
      <c r="B187" s="139"/>
      <c r="C187" s="139"/>
      <c r="D187" s="123">
        <f aca="true" t="shared" si="18" ref="D187:J187">SUM(D186)</f>
        <v>300</v>
      </c>
      <c r="E187" s="123">
        <f t="shared" si="18"/>
        <v>0</v>
      </c>
      <c r="F187" s="123">
        <f t="shared" si="18"/>
        <v>300</v>
      </c>
      <c r="G187" s="123">
        <f t="shared" si="18"/>
        <v>300</v>
      </c>
      <c r="H187" s="123">
        <f t="shared" si="18"/>
        <v>300</v>
      </c>
      <c r="I187" s="123">
        <f t="shared" si="18"/>
        <v>300</v>
      </c>
      <c r="J187" s="123">
        <f t="shared" si="18"/>
        <v>300</v>
      </c>
    </row>
    <row r="188" spans="2:8" ht="12.75">
      <c r="B188" s="139"/>
      <c r="C188" s="139"/>
      <c r="D188" s="123"/>
      <c r="E188" s="123"/>
      <c r="F188" s="123"/>
      <c r="G188" s="123"/>
      <c r="H188" s="123"/>
    </row>
    <row r="189" spans="2:8" ht="12.75">
      <c r="B189" s="139"/>
      <c r="C189" s="139"/>
      <c r="D189" s="123"/>
      <c r="E189" s="123"/>
      <c r="F189" s="123"/>
      <c r="G189" s="123"/>
      <c r="H189" s="123"/>
    </row>
    <row r="190" spans="1:8" ht="12.75">
      <c r="A190" s="121" t="s">
        <v>478</v>
      </c>
      <c r="B190" s="139"/>
      <c r="C190" s="139"/>
      <c r="D190" s="123"/>
      <c r="E190" s="123"/>
      <c r="F190" s="123"/>
      <c r="G190" s="123"/>
      <c r="H190" s="123"/>
    </row>
    <row r="191" spans="1:10" ht="12.75">
      <c r="A191" s="100" t="s">
        <v>172</v>
      </c>
      <c r="B191" s="139"/>
      <c r="C191" s="139"/>
      <c r="D191" s="143">
        <v>200</v>
      </c>
      <c r="E191" s="123"/>
      <c r="F191" s="143">
        <v>200</v>
      </c>
      <c r="G191" s="143">
        <v>200</v>
      </c>
      <c r="H191" s="143">
        <v>200</v>
      </c>
      <c r="I191" s="143">
        <v>200</v>
      </c>
      <c r="J191" s="143">
        <v>200</v>
      </c>
    </row>
    <row r="192" spans="1:10" ht="12.75">
      <c r="A192" t="s">
        <v>42</v>
      </c>
      <c r="B192" s="139"/>
      <c r="C192" s="139"/>
      <c r="D192" s="123">
        <f aca="true" t="shared" si="19" ref="D192:J192">SUM(D191)</f>
        <v>200</v>
      </c>
      <c r="E192" s="123">
        <f t="shared" si="19"/>
        <v>0</v>
      </c>
      <c r="F192" s="123">
        <f t="shared" si="19"/>
        <v>200</v>
      </c>
      <c r="G192" s="123">
        <f t="shared" si="19"/>
        <v>200</v>
      </c>
      <c r="H192" s="123">
        <f t="shared" si="19"/>
        <v>200</v>
      </c>
      <c r="I192" s="123">
        <f t="shared" si="19"/>
        <v>200</v>
      </c>
      <c r="J192" s="123">
        <f t="shared" si="19"/>
        <v>200</v>
      </c>
    </row>
    <row r="193" spans="2:8" ht="12.75">
      <c r="B193" s="139"/>
      <c r="C193" s="139"/>
      <c r="D193" s="123"/>
      <c r="E193" s="123"/>
      <c r="F193" s="123"/>
      <c r="G193" s="123"/>
      <c r="H193" s="98"/>
    </row>
    <row r="194" spans="2:8" ht="12.75">
      <c r="B194" s="139"/>
      <c r="C194" s="139"/>
      <c r="D194" s="123"/>
      <c r="E194" s="123"/>
      <c r="F194" s="123"/>
      <c r="G194" s="123"/>
      <c r="H194" s="98"/>
    </row>
    <row r="195" spans="1:8" ht="12.75">
      <c r="A195" s="121" t="s">
        <v>479</v>
      </c>
      <c r="B195" s="139"/>
      <c r="C195" s="139"/>
      <c r="D195" s="123"/>
      <c r="E195" s="123"/>
      <c r="F195" s="123"/>
      <c r="G195" s="123"/>
      <c r="H195" s="98"/>
    </row>
    <row r="196" spans="1:10" ht="12.75">
      <c r="A196" s="100" t="s">
        <v>172</v>
      </c>
      <c r="B196" s="139"/>
      <c r="C196" s="139"/>
      <c r="D196" s="143">
        <v>1300</v>
      </c>
      <c r="E196" s="123"/>
      <c r="F196" s="143">
        <v>1300</v>
      </c>
      <c r="G196" s="143">
        <v>1300</v>
      </c>
      <c r="H196" s="143">
        <v>1300</v>
      </c>
      <c r="I196" s="143">
        <v>1300</v>
      </c>
      <c r="J196" s="143">
        <v>1300</v>
      </c>
    </row>
    <row r="197" spans="1:10" ht="12.75">
      <c r="A197" t="s">
        <v>42</v>
      </c>
      <c r="B197" s="139"/>
      <c r="C197" s="139"/>
      <c r="D197" s="123">
        <f aca="true" t="shared" si="20" ref="D197:J197">SUM(D196)</f>
        <v>1300</v>
      </c>
      <c r="E197" s="123">
        <f t="shared" si="20"/>
        <v>0</v>
      </c>
      <c r="F197" s="123">
        <f t="shared" si="20"/>
        <v>1300</v>
      </c>
      <c r="G197" s="123">
        <f t="shared" si="20"/>
        <v>1300</v>
      </c>
      <c r="H197" s="123">
        <f t="shared" si="20"/>
        <v>1300</v>
      </c>
      <c r="I197" s="123">
        <f t="shared" si="20"/>
        <v>1300</v>
      </c>
      <c r="J197" s="123">
        <f t="shared" si="20"/>
        <v>1300</v>
      </c>
    </row>
    <row r="198" spans="2:8" ht="12.75">
      <c r="B198" s="139"/>
      <c r="C198" s="139"/>
      <c r="D198" s="123"/>
      <c r="E198" s="123"/>
      <c r="F198" s="123"/>
      <c r="G198" s="123"/>
      <c r="H198" s="123"/>
    </row>
    <row r="199" spans="2:8" ht="12.75">
      <c r="B199" s="139"/>
      <c r="C199" s="139"/>
      <c r="D199" s="123"/>
      <c r="E199" s="123"/>
      <c r="F199" s="123"/>
      <c r="G199" s="123"/>
      <c r="H199" s="123"/>
    </row>
    <row r="200" spans="2:8" ht="12.75">
      <c r="B200" s="139"/>
      <c r="C200" s="139"/>
      <c r="D200" s="123"/>
      <c r="E200" s="123"/>
      <c r="F200" s="123"/>
      <c r="G200" s="123"/>
      <c r="H200" s="123"/>
    </row>
    <row r="201" spans="2:8" ht="12.75">
      <c r="B201" s="139"/>
      <c r="C201" s="139"/>
      <c r="D201" s="123"/>
      <c r="E201" s="123"/>
      <c r="F201" s="123"/>
      <c r="G201" s="123"/>
      <c r="H201" s="123"/>
    </row>
    <row r="202" spans="1:8" ht="12.75">
      <c r="A202" s="121" t="s">
        <v>480</v>
      </c>
      <c r="B202" s="139"/>
      <c r="C202" s="139"/>
      <c r="D202" s="123"/>
      <c r="E202" s="123"/>
      <c r="F202" s="123"/>
      <c r="G202" s="123"/>
      <c r="H202" s="123"/>
    </row>
    <row r="203" spans="1:10" ht="12.75">
      <c r="A203" s="100" t="s">
        <v>307</v>
      </c>
      <c r="B203" s="139"/>
      <c r="C203" s="139"/>
      <c r="D203" s="143">
        <v>200</v>
      </c>
      <c r="E203" s="123"/>
      <c r="F203" s="143">
        <v>200</v>
      </c>
      <c r="G203" s="143">
        <v>200</v>
      </c>
      <c r="H203" s="143">
        <v>200</v>
      </c>
      <c r="I203" s="143">
        <v>200</v>
      </c>
      <c r="J203" s="143">
        <v>200</v>
      </c>
    </row>
    <row r="204" spans="1:10" ht="12.75">
      <c r="A204" s="100" t="s">
        <v>308</v>
      </c>
      <c r="B204" s="139"/>
      <c r="C204" s="139"/>
      <c r="D204" s="143">
        <v>1500</v>
      </c>
      <c r="E204" s="123"/>
      <c r="F204" s="143">
        <v>1500</v>
      </c>
      <c r="G204" s="143">
        <v>1500</v>
      </c>
      <c r="H204" s="143">
        <v>1500</v>
      </c>
      <c r="I204" s="143">
        <v>1500</v>
      </c>
      <c r="J204" s="143">
        <v>1500</v>
      </c>
    </row>
    <row r="205" spans="1:10" ht="12.75">
      <c r="A205" s="100" t="s">
        <v>309</v>
      </c>
      <c r="B205" s="139"/>
      <c r="C205" s="139"/>
      <c r="D205" s="143">
        <v>1600</v>
      </c>
      <c r="E205" s="123"/>
      <c r="F205" s="143">
        <v>1600</v>
      </c>
      <c r="G205" s="143">
        <v>1600</v>
      </c>
      <c r="H205" s="143">
        <v>1600</v>
      </c>
      <c r="I205" s="143">
        <v>1600</v>
      </c>
      <c r="J205" s="143">
        <v>1600</v>
      </c>
    </row>
    <row r="206" spans="1:10" ht="12.75">
      <c r="A206" t="s">
        <v>42</v>
      </c>
      <c r="B206" s="139"/>
      <c r="C206" s="139"/>
      <c r="D206" s="123">
        <f aca="true" t="shared" si="21" ref="D206:J206">SUM(D203:D205)</f>
        <v>3300</v>
      </c>
      <c r="E206" s="123">
        <f t="shared" si="21"/>
        <v>0</v>
      </c>
      <c r="F206" s="123">
        <f t="shared" si="21"/>
        <v>3300</v>
      </c>
      <c r="G206" s="123">
        <f t="shared" si="21"/>
        <v>3300</v>
      </c>
      <c r="H206" s="123">
        <f t="shared" si="21"/>
        <v>3300</v>
      </c>
      <c r="I206" s="123">
        <f t="shared" si="21"/>
        <v>3300</v>
      </c>
      <c r="J206" s="123">
        <f t="shared" si="21"/>
        <v>3300</v>
      </c>
    </row>
    <row r="207" spans="2:8" ht="12.75">
      <c r="B207" s="139"/>
      <c r="C207" s="139"/>
      <c r="D207" s="123"/>
      <c r="E207" s="123"/>
      <c r="F207" s="123"/>
      <c r="G207" s="123"/>
      <c r="H207" s="123"/>
    </row>
    <row r="208" spans="2:8" ht="12.75">
      <c r="B208" s="139"/>
      <c r="C208" s="139"/>
      <c r="D208" s="123"/>
      <c r="E208" s="123"/>
      <c r="F208" s="123"/>
      <c r="G208" s="123"/>
      <c r="H208" s="123"/>
    </row>
    <row r="209" spans="1:8" ht="12.75">
      <c r="A209" s="121" t="s">
        <v>310</v>
      </c>
      <c r="B209" s="139"/>
      <c r="C209" s="139"/>
      <c r="D209" s="123"/>
      <c r="E209" s="123"/>
      <c r="F209" s="123"/>
      <c r="G209" s="123"/>
      <c r="H209" s="123"/>
    </row>
    <row r="210" spans="1:10" ht="12.75">
      <c r="A210" s="100" t="s">
        <v>172</v>
      </c>
      <c r="B210" s="139"/>
      <c r="C210" s="139"/>
      <c r="D210" s="143">
        <v>500</v>
      </c>
      <c r="E210" s="123"/>
      <c r="F210" s="143">
        <v>1000</v>
      </c>
      <c r="G210" s="143">
        <v>1000</v>
      </c>
      <c r="H210" s="143">
        <v>1000</v>
      </c>
      <c r="I210" s="143">
        <v>1000</v>
      </c>
      <c r="J210" s="143">
        <v>1000</v>
      </c>
    </row>
    <row r="211" spans="1:10" ht="12.75">
      <c r="A211" t="s">
        <v>42</v>
      </c>
      <c r="B211" s="139"/>
      <c r="C211" s="139"/>
      <c r="D211" s="123">
        <f aca="true" t="shared" si="22" ref="D211:J211">SUM(D210)</f>
        <v>500</v>
      </c>
      <c r="E211" s="123">
        <f t="shared" si="22"/>
        <v>0</v>
      </c>
      <c r="F211" s="123">
        <f t="shared" si="22"/>
        <v>1000</v>
      </c>
      <c r="G211" s="123">
        <f t="shared" si="22"/>
        <v>1000</v>
      </c>
      <c r="H211" s="123">
        <f t="shared" si="22"/>
        <v>1000</v>
      </c>
      <c r="I211" s="123">
        <f t="shared" si="22"/>
        <v>1000</v>
      </c>
      <c r="J211" s="123">
        <f t="shared" si="22"/>
        <v>1000</v>
      </c>
    </row>
    <row r="212" spans="2:8" ht="12.75">
      <c r="B212" s="139"/>
      <c r="C212" s="139"/>
      <c r="D212" s="123"/>
      <c r="E212" s="123"/>
      <c r="F212" s="123"/>
      <c r="G212" s="123"/>
      <c r="H212" s="98"/>
    </row>
    <row r="213" spans="2:8" ht="12.75">
      <c r="B213" s="139"/>
      <c r="C213" s="139"/>
      <c r="D213" s="123"/>
      <c r="E213" s="123"/>
      <c r="F213" s="123"/>
      <c r="G213" s="123"/>
      <c r="H213" s="98"/>
    </row>
    <row r="214" spans="1:8" ht="12.75">
      <c r="A214" s="136" t="s">
        <v>375</v>
      </c>
      <c r="B214" s="139"/>
      <c r="C214" s="139"/>
      <c r="D214" s="123"/>
      <c r="E214" s="123"/>
      <c r="F214" s="123"/>
      <c r="G214" s="123"/>
      <c r="H214" s="98"/>
    </row>
    <row r="215" spans="1:10" ht="12.75">
      <c r="A215" s="100" t="s">
        <v>172</v>
      </c>
      <c r="B215" s="139"/>
      <c r="C215" s="139"/>
      <c r="D215" s="143">
        <v>406</v>
      </c>
      <c r="E215" s="123"/>
      <c r="F215" s="123"/>
      <c r="G215" s="123"/>
      <c r="H215" s="98"/>
      <c r="I215" s="85">
        <v>818</v>
      </c>
      <c r="J215" s="85">
        <v>818</v>
      </c>
    </row>
    <row r="216" spans="1:10" ht="12.75">
      <c r="A216" t="s">
        <v>42</v>
      </c>
      <c r="B216" s="139"/>
      <c r="C216" s="139"/>
      <c r="D216" s="123">
        <f>SUM(D215)</f>
        <v>406</v>
      </c>
      <c r="E216" s="123"/>
      <c r="F216" s="123"/>
      <c r="G216" s="123"/>
      <c r="H216" s="98"/>
      <c r="I216" s="102">
        <f>SUM(I215)</f>
        <v>818</v>
      </c>
      <c r="J216" s="102">
        <f>SUM(J215)</f>
        <v>818</v>
      </c>
    </row>
    <row r="217" spans="2:8" ht="12.75">
      <c r="B217" s="139"/>
      <c r="C217" s="139"/>
      <c r="D217" s="123"/>
      <c r="E217" s="123"/>
      <c r="F217" s="123"/>
      <c r="G217" s="123"/>
      <c r="H217" s="98"/>
    </row>
    <row r="218" spans="2:8" ht="12.75">
      <c r="B218" s="139"/>
      <c r="C218" s="139"/>
      <c r="D218" s="123"/>
      <c r="E218" s="123"/>
      <c r="F218" s="123"/>
      <c r="G218" s="123"/>
      <c r="H218" s="98"/>
    </row>
    <row r="219" spans="1:8" ht="12.75">
      <c r="A219" s="136" t="s">
        <v>393</v>
      </c>
      <c r="B219" s="139"/>
      <c r="C219" s="139"/>
      <c r="D219" s="123"/>
      <c r="E219" s="123"/>
      <c r="F219" s="123"/>
      <c r="G219" s="123"/>
      <c r="H219" s="98"/>
    </row>
    <row r="220" spans="1:10" ht="12.75">
      <c r="A220" s="100" t="s">
        <v>394</v>
      </c>
      <c r="B220" s="139"/>
      <c r="C220" s="139"/>
      <c r="D220" s="143">
        <v>74</v>
      </c>
      <c r="E220" s="123"/>
      <c r="F220" s="123"/>
      <c r="G220" s="143">
        <v>45</v>
      </c>
      <c r="H220" s="183">
        <v>45</v>
      </c>
      <c r="I220" s="85">
        <v>52</v>
      </c>
      <c r="J220" s="85">
        <v>52</v>
      </c>
    </row>
    <row r="221" spans="1:10" ht="12.75">
      <c r="A221" t="s">
        <v>42</v>
      </c>
      <c r="B221" s="139"/>
      <c r="C221" s="139"/>
      <c r="D221" s="123">
        <f>SUM(D220)</f>
        <v>74</v>
      </c>
      <c r="E221" s="123"/>
      <c r="F221" s="123"/>
      <c r="G221" s="123">
        <f>SUM(G220)</f>
        <v>45</v>
      </c>
      <c r="H221" s="123">
        <f>SUM(H220)</f>
        <v>45</v>
      </c>
      <c r="I221" s="123">
        <f>SUM(I220)</f>
        <v>52</v>
      </c>
      <c r="J221" s="123">
        <f>SUM(J220)</f>
        <v>52</v>
      </c>
    </row>
    <row r="222" spans="2:8" ht="12.75">
      <c r="B222" s="139"/>
      <c r="C222" s="139"/>
      <c r="D222" s="123"/>
      <c r="E222" s="123"/>
      <c r="F222" s="123"/>
      <c r="G222" s="123"/>
      <c r="H222" s="98"/>
    </row>
    <row r="223" spans="2:8" ht="12.75">
      <c r="B223" s="139"/>
      <c r="C223" s="139"/>
      <c r="D223" s="123"/>
      <c r="E223" s="123"/>
      <c r="F223" s="123"/>
      <c r="G223" s="123"/>
      <c r="H223" s="98"/>
    </row>
    <row r="224" spans="1:8" ht="12.75">
      <c r="A224" s="136" t="s">
        <v>376</v>
      </c>
      <c r="B224" s="139"/>
      <c r="C224" s="139"/>
      <c r="D224" s="123"/>
      <c r="E224" s="123"/>
      <c r="F224" s="123"/>
      <c r="G224" s="123"/>
      <c r="H224" s="98"/>
    </row>
    <row r="225" spans="1:10" ht="12.75">
      <c r="A225" s="100" t="s">
        <v>172</v>
      </c>
      <c r="B225" s="139"/>
      <c r="C225" s="139"/>
      <c r="D225" s="143">
        <v>10</v>
      </c>
      <c r="E225" s="123"/>
      <c r="F225" s="123"/>
      <c r="G225" s="123"/>
      <c r="H225" s="183">
        <v>10</v>
      </c>
      <c r="I225" s="85">
        <v>10</v>
      </c>
      <c r="J225" s="85">
        <v>20</v>
      </c>
    </row>
    <row r="226" spans="1:10" ht="12.75">
      <c r="A226" t="s">
        <v>42</v>
      </c>
      <c r="B226" s="139"/>
      <c r="C226" s="139"/>
      <c r="D226" s="123">
        <f>SUM(D225)</f>
        <v>10</v>
      </c>
      <c r="E226" s="123"/>
      <c r="F226" s="123"/>
      <c r="G226" s="123"/>
      <c r="H226" s="98">
        <f>SUM(H225)</f>
        <v>10</v>
      </c>
      <c r="I226" s="98">
        <f>SUM(I225)</f>
        <v>10</v>
      </c>
      <c r="J226" s="98">
        <f>SUM(J225)</f>
        <v>20</v>
      </c>
    </row>
    <row r="227" spans="2:10" ht="12.75">
      <c r="B227" s="139"/>
      <c r="C227" s="139"/>
      <c r="D227" s="123"/>
      <c r="E227" s="123"/>
      <c r="F227" s="123"/>
      <c r="G227" s="123"/>
      <c r="H227" s="98"/>
      <c r="I227" s="98"/>
      <c r="J227" s="98"/>
    </row>
    <row r="228" spans="2:10" ht="12.75">
      <c r="B228" s="139"/>
      <c r="C228" s="139"/>
      <c r="D228" s="123"/>
      <c r="E228" s="123"/>
      <c r="F228" s="123"/>
      <c r="G228" s="123"/>
      <c r="H228" s="98"/>
      <c r="I228" s="98"/>
      <c r="J228" s="98"/>
    </row>
    <row r="229" spans="1:10" ht="12.75">
      <c r="A229" s="136" t="s">
        <v>542</v>
      </c>
      <c r="B229" s="139"/>
      <c r="C229" s="139"/>
      <c r="D229" s="123"/>
      <c r="E229" s="123"/>
      <c r="F229" s="123"/>
      <c r="G229" s="123"/>
      <c r="H229" s="98"/>
      <c r="I229" s="98"/>
      <c r="J229" s="98"/>
    </row>
    <row r="230" spans="1:10" ht="12.75">
      <c r="A230" t="s">
        <v>7</v>
      </c>
      <c r="B230" s="139"/>
      <c r="C230" s="139"/>
      <c r="D230" s="123"/>
      <c r="E230" s="123"/>
      <c r="F230" s="123"/>
      <c r="G230" s="123"/>
      <c r="H230" s="98"/>
      <c r="I230" s="98"/>
      <c r="J230" s="183">
        <v>69</v>
      </c>
    </row>
    <row r="231" spans="1:10" ht="12.75">
      <c r="A231" t="s">
        <v>169</v>
      </c>
      <c r="B231" s="139"/>
      <c r="C231" s="139"/>
      <c r="D231" s="123"/>
      <c r="E231" s="123"/>
      <c r="F231" s="123"/>
      <c r="G231" s="123"/>
      <c r="H231" s="98"/>
      <c r="J231" s="85">
        <v>6</v>
      </c>
    </row>
    <row r="232" spans="1:10" ht="12.75">
      <c r="A232" t="s">
        <v>42</v>
      </c>
      <c r="B232" s="129"/>
      <c r="C232" s="129"/>
      <c r="D232" s="42"/>
      <c r="F232" s="42"/>
      <c r="H232" s="98"/>
      <c r="J232" s="103">
        <f>SUM(J230:J231)</f>
        <v>75</v>
      </c>
    </row>
    <row r="233" spans="2:10" ht="12.75">
      <c r="B233" s="129"/>
      <c r="C233" s="129"/>
      <c r="D233" s="42"/>
      <c r="F233" s="42"/>
      <c r="H233" s="98"/>
      <c r="J233" s="103"/>
    </row>
    <row r="234" spans="1:10" ht="12.75">
      <c r="A234" s="96" t="s">
        <v>179</v>
      </c>
      <c r="B234" s="139" t="e">
        <f>SUM(+B143+#REF!+B138+#REF!+#REF!+#REF!+B130+B125+B112+B77+B177)</f>
        <v>#REF!</v>
      </c>
      <c r="C234" s="139" t="e">
        <f>SUM(+C143+#REF!+C138+#REF!+#REF!+#REF!+C130+C125+C112+C77+C177)</f>
        <v>#REF!</v>
      </c>
      <c r="D234" s="140" t="e">
        <f>SUM(D226+D221+D216+D211+D206+D197+D192+D187+D182+D177+D172+D167+D161+D156+D150+D143+#REF!+#REF!+#REF!+D138+#REF!+D130+D125+D112+D106+D99+#REF!+#REF!+#REF!+#REF!+#REF!+D92+D87+D82+D77+D66+D59+D54+D49+D44)</f>
        <v>#REF!</v>
      </c>
      <c r="E234" s="140" t="e">
        <f>SUM(E226+E221+E216+E211+E206+E197+E192+E187+E182+E177+E172+E167+E161+E156+E150+E143+#REF!+#REF!+#REF!+E138+#REF!+E130+E125+E112+E106+E99+#REF!+#REF!+#REF!+#REF!+#REF!+E92+E87+E82+E77+E66+E59+E54+E49+E44)</f>
        <v>#REF!</v>
      </c>
      <c r="F234" s="140">
        <f>F226+F221+F216+F211+F206+F197+F192+F187+F182+F177+F172+F167+F161+F156+F150+F143+F138+F130+F125+F119+F112+F106+F99+F92+F87+F82+F77+F66+F59+F54+F49+F44</f>
        <v>1194203</v>
      </c>
      <c r="G234" s="140">
        <f>G226+G221+G216+G211+G206+G197+G192+G187+G182+G177+G172+G167+G161+G156+G150+G143+G138+G130+G125+G119+G112+G106+G99+G92+G87+G82+G77+G66+G59+G54+G49+G44</f>
        <v>1296865</v>
      </c>
      <c r="H234" s="140">
        <f>H226+H221+H216+H211+H206+H197+H192+H187+H182+H177+H172+H167+H161+H156+H150+H143+H138+H130+H125+H119+H112+H106+H99+H92+H87+H82+H77+H66+H59+H54+H49+H44+H232</f>
        <v>1297728</v>
      </c>
      <c r="I234" s="140">
        <f>I226+I221+I216+I211+I206+I197+I192+I187+I182+I177+I172+I167+I161+I156+I150+I143+I138+I130+I125+I119+I112+I106+I99+I92+I87+I82+I77+I66+I59+I54+I49+I44+I232</f>
        <v>1207830</v>
      </c>
      <c r="J234" s="140">
        <f>J226+J221+J216+J211+J206+J197+J192+J187+J182+J177+J172+J167+J161+J156+J150+J143+J138+J130+J125+J119+J112+J106+J99+J92+J87+J82+J77+J66+J59+J54+J49+J44+J232</f>
        <v>1210284</v>
      </c>
    </row>
    <row r="235" spans="2:8" ht="12.75">
      <c r="B235" s="129"/>
      <c r="C235" s="129"/>
      <c r="D235" s="42"/>
      <c r="F235" s="42"/>
      <c r="H235" s="98"/>
    </row>
    <row r="236" spans="1:10" ht="12.75">
      <c r="A236" s="96" t="s">
        <v>7</v>
      </c>
      <c r="B236" s="129" t="e">
        <f>SUM(#REF!+#REF!+B134+#REF!+B72)</f>
        <v>#REF!</v>
      </c>
      <c r="C236" s="129" t="e">
        <f>SUM(#REF!+#REF!+C134+#REF!+C72)</f>
        <v>#REF!</v>
      </c>
      <c r="D236" s="122" t="e">
        <f>SUM(D147+#REF!+#REF!+#REF!+D134+#REF!+D103+D96+#REF!+#REF!+#REF!+#REF!+#REF!+D72+D63+D41)</f>
        <v>#REF!</v>
      </c>
      <c r="E236" s="122" t="e">
        <f>SUM(E147+#REF!+#REF!+#REF!+E134+#REF!+E103+E96+#REF!+#REF!+#REF!+#REF!+#REF!+E72+E63+E41)</f>
        <v>#REF!</v>
      </c>
      <c r="F236" s="122">
        <f>SUM(F147+F134+F116+F103+F96+F72+F63+F41)</f>
        <v>103948</v>
      </c>
      <c r="G236" s="122">
        <f>SUM(G147+G134+G116+G103+G96+G72+G63+G41)</f>
        <v>107189</v>
      </c>
      <c r="H236" s="122">
        <f>SUM(H147+H134+H116+H103+H96+H72+H63+H41)</f>
        <v>107299</v>
      </c>
      <c r="I236" s="122">
        <f>SUM(I147+I134+I116+I103+I96+I72+I63+I41+I230+I110)</f>
        <v>112607</v>
      </c>
      <c r="J236" s="122">
        <f>SUM(J147+J134+J116+J103+J96+J72+J63+J41+J230+J110)</f>
        <v>112692</v>
      </c>
    </row>
    <row r="237" spans="1:10" ht="12.75">
      <c r="A237" s="96" t="s">
        <v>169</v>
      </c>
      <c r="B237" s="129" t="e">
        <f>SUM(#REF!+#REF!+B135+#REF!+B73)</f>
        <v>#REF!</v>
      </c>
      <c r="C237" s="129" t="e">
        <f>SUM(#REF!+#REF!+C135+#REF!+C73)</f>
        <v>#REF!</v>
      </c>
      <c r="D237" s="122" t="e">
        <f>SUM(D166+D155+#REF!+#REF!+#REF!+D135+#REF!+D104+D97+#REF!+#REF!+D73+D64+D42)</f>
        <v>#REF!</v>
      </c>
      <c r="E237" s="122" t="e">
        <f>SUM(E166+E155+#REF!+#REF!+#REF!+E135+#REF!+E104+E97+#REF!+#REF!+E73+E64+E42)</f>
        <v>#REF!</v>
      </c>
      <c r="F237" s="122">
        <f>SUM(F166+F155+F135+F117+F104+F97+F73+F64+F42)</f>
        <v>24294</v>
      </c>
      <c r="G237" s="122">
        <f>SUM(G166+G155+G135+G117+G104+G97+G73+G64+G42)</f>
        <v>25406</v>
      </c>
      <c r="H237" s="122">
        <f>SUM(H166+H155+H135+H117+H104+H97+H73+H64+H42)</f>
        <v>25487</v>
      </c>
      <c r="I237" s="122">
        <f>SUM(I166+I155+I135+I117+I104+I97+I73+I64+I42+I231)</f>
        <v>26709</v>
      </c>
      <c r="J237" s="122">
        <f>SUM(J166+J155+J135+J117+J104+J97+J73+J64+J42+J231)</f>
        <v>27935</v>
      </c>
    </row>
    <row r="238" spans="1:10" ht="12.75">
      <c r="A238" s="96" t="s">
        <v>9</v>
      </c>
      <c r="B238" s="129" t="e">
        <f>SUM(B142+#REF!+B137+#REF!+#REF!+B129+B123+B111+B74)</f>
        <v>#REF!</v>
      </c>
      <c r="C238" s="129" t="e">
        <f>SUM(C142+#REF!+C137+#REF!+#REF!+C129+C123+C111+C74)</f>
        <v>#REF!</v>
      </c>
      <c r="D238" s="122" t="e">
        <f>SUM(D148+#REF!+#REF!+#REF!+D137+D129+D123+D111+D105+D98+D74+D65+D58+D53+D48+D43+D142)</f>
        <v>#REF!</v>
      </c>
      <c r="E238" s="122" t="e">
        <f>SUM(E148+#REF!+#REF!+#REF!+E137+E129+E123+E111+E105+E98+E74+E65+E58+E53+E48+E43+E142)</f>
        <v>#REF!</v>
      </c>
      <c r="F238" s="122">
        <f>SUM(F148+F142+F137+F129+F123+F118+F111+F105+F98+F74+F65+F58+F53+F48+F43)</f>
        <v>250621</v>
      </c>
      <c r="G238" s="122">
        <f>SUM(G148+G142+G137+G129+G123+G118+G111+G105+G98+G74+G65+G58+G53+G48+G43)</f>
        <v>266190</v>
      </c>
      <c r="H238" s="122">
        <f>SUM(H148+H142+H137+H129+H123+H118+H111+H105+H98+H74+H65+H58+H53+H48+H43)</f>
        <v>266190</v>
      </c>
      <c r="I238" s="122">
        <f>SUM(I148+I142+I137+I129+I123+I118+I111+I105+I98+I74+I65+I58+I53+I48+I43)</f>
        <v>269815</v>
      </c>
      <c r="J238" s="122">
        <f>SUM(J148+J142+J137+J129+J123+J118+J111+J105+J98+J74+J65+J58+J53+J48+J43)</f>
        <v>268800</v>
      </c>
    </row>
    <row r="239" spans="1:10" ht="12.75">
      <c r="A239" s="96" t="s">
        <v>395</v>
      </c>
      <c r="B239" s="129">
        <f>SUM(B177)</f>
        <v>45740</v>
      </c>
      <c r="C239" s="129">
        <f>SUM(C177)</f>
        <v>47850</v>
      </c>
      <c r="D239" s="122">
        <f aca="true" t="shared" si="23" ref="D239:J239">SUM(D210+D205+D204+D203+D196+D191+D186+D181+D176+D171+D165+D160+D154+D149+D215+D225)</f>
        <v>19948</v>
      </c>
      <c r="E239" s="122">
        <f t="shared" si="23"/>
        <v>0</v>
      </c>
      <c r="F239" s="122">
        <f t="shared" si="23"/>
        <v>15140</v>
      </c>
      <c r="G239" s="122">
        <f t="shared" si="23"/>
        <v>18305</v>
      </c>
      <c r="H239" s="122">
        <f t="shared" si="23"/>
        <v>18977</v>
      </c>
      <c r="I239" s="122">
        <f t="shared" si="23"/>
        <v>22430</v>
      </c>
      <c r="J239" s="122">
        <f t="shared" si="23"/>
        <v>23944</v>
      </c>
    </row>
    <row r="240" spans="1:10" ht="12.75">
      <c r="A240" s="96" t="s">
        <v>396</v>
      </c>
      <c r="B240" s="129" t="e">
        <f>SUM(#REF!+B75)</f>
        <v>#REF!</v>
      </c>
      <c r="C240" s="129" t="e">
        <f>SUM(#REF!+C75)</f>
        <v>#REF!</v>
      </c>
      <c r="D240" s="122" t="e">
        <f>SUM(D220+D136+D124+#REF!+D91+D86+D81+D75)</f>
        <v>#REF!</v>
      </c>
      <c r="E240" s="122" t="e">
        <f>SUM(E220+E136+E124+#REF!+E91+E86+E81+E75)</f>
        <v>#REF!</v>
      </c>
      <c r="F240" s="122">
        <f>SUM(F220+F136+F124+F91+F86+F81+F75)</f>
        <v>36021</v>
      </c>
      <c r="G240" s="122">
        <f>SUM(G220+G136+G124+G91+G86+G81+G75)</f>
        <v>38672</v>
      </c>
      <c r="H240" s="122">
        <f>SUM(H220+H136+H124+H91+H86+H81+H75)</f>
        <v>38672</v>
      </c>
      <c r="I240" s="122">
        <f>SUM(I220+I136+I124+I91+I86+I81+I75)</f>
        <v>38729</v>
      </c>
      <c r="J240" s="122">
        <f>SUM(J220+J136+J124+J91+J86+J81+J75)</f>
        <v>38729</v>
      </c>
    </row>
    <row r="241" spans="1:10" ht="12.75">
      <c r="A241" s="96" t="s">
        <v>181</v>
      </c>
      <c r="B241" s="129"/>
      <c r="C241" s="129"/>
      <c r="D241" s="122">
        <f aca="true" t="shared" si="24" ref="D241:J241">SUM(D76)</f>
        <v>469320</v>
      </c>
      <c r="E241" s="122">
        <f t="shared" si="24"/>
        <v>0</v>
      </c>
      <c r="F241" s="122">
        <f t="shared" si="24"/>
        <v>764179</v>
      </c>
      <c r="G241" s="122">
        <f t="shared" si="24"/>
        <v>841103</v>
      </c>
      <c r="H241" s="122">
        <f t="shared" si="24"/>
        <v>841103</v>
      </c>
      <c r="I241" s="122">
        <f t="shared" si="24"/>
        <v>737540</v>
      </c>
      <c r="J241" s="122">
        <f t="shared" si="24"/>
        <v>738184</v>
      </c>
    </row>
    <row r="242" spans="1:10" ht="12.75">
      <c r="A242" s="96" t="s">
        <v>182</v>
      </c>
      <c r="B242" s="139" t="e">
        <f>SUM(B236:B240)</f>
        <v>#REF!</v>
      </c>
      <c r="C242" s="139" t="e">
        <f>SUM(C236:C240)</f>
        <v>#REF!</v>
      </c>
      <c r="D242" s="123" t="e">
        <f aca="true" t="shared" si="25" ref="D242:J242">SUM(D236:D241)</f>
        <v>#REF!</v>
      </c>
      <c r="E242" s="123" t="e">
        <f t="shared" si="25"/>
        <v>#REF!</v>
      </c>
      <c r="F242" s="123">
        <f t="shared" si="25"/>
        <v>1194203</v>
      </c>
      <c r="G242" s="123">
        <f t="shared" si="25"/>
        <v>1296865</v>
      </c>
      <c r="H242" s="123">
        <f t="shared" si="25"/>
        <v>1297728</v>
      </c>
      <c r="I242" s="123">
        <f t="shared" si="25"/>
        <v>1207830</v>
      </c>
      <c r="J242" s="123">
        <f t="shared" si="25"/>
        <v>1210284</v>
      </c>
    </row>
    <row r="243" ht="12.75">
      <c r="H243" s="85"/>
    </row>
    <row r="244" ht="12.75">
      <c r="H244" s="85"/>
    </row>
    <row r="245" ht="12.75">
      <c r="H245" s="85"/>
    </row>
    <row r="246" ht="12.75">
      <c r="H246" s="85"/>
    </row>
    <row r="247" ht="12.75">
      <c r="H247" s="85"/>
    </row>
    <row r="248" ht="12.75">
      <c r="H248" s="85"/>
    </row>
    <row r="249" ht="12.75">
      <c r="H249" s="85"/>
    </row>
    <row r="250" ht="12.75">
      <c r="H250" s="85"/>
    </row>
    <row r="251" ht="12.75">
      <c r="H251" s="85"/>
    </row>
    <row r="252" ht="12.75">
      <c r="H252" s="85"/>
    </row>
    <row r="253" ht="12.75">
      <c r="H253" s="85"/>
    </row>
    <row r="254" ht="12.75">
      <c r="H254" s="85"/>
    </row>
    <row r="255" ht="12.75">
      <c r="H255" s="85"/>
    </row>
    <row r="256" ht="12.75">
      <c r="H256" s="85"/>
    </row>
    <row r="257" ht="12.75">
      <c r="H257" s="85"/>
    </row>
    <row r="258" ht="12.75">
      <c r="H258" s="85"/>
    </row>
    <row r="259" ht="12.75">
      <c r="H259" s="85"/>
    </row>
    <row r="260" ht="12.75">
      <c r="H260" s="85"/>
    </row>
    <row r="261" ht="12.75">
      <c r="H261" s="85"/>
    </row>
    <row r="262" ht="12.75">
      <c r="H262" s="85"/>
    </row>
    <row r="263" ht="12.75">
      <c r="H263" s="85"/>
    </row>
    <row r="264" ht="12.75">
      <c r="H264" s="85"/>
    </row>
    <row r="265" ht="12.75">
      <c r="H265" s="85"/>
    </row>
    <row r="266" ht="12.75">
      <c r="H266" s="85"/>
    </row>
    <row r="267" ht="12.75">
      <c r="H267" s="85"/>
    </row>
    <row r="268" ht="12.75">
      <c r="H268" s="85"/>
    </row>
    <row r="269" ht="12.75">
      <c r="H269" s="85"/>
    </row>
    <row r="270" ht="12.75">
      <c r="H270" s="85"/>
    </row>
    <row r="271" ht="12.75">
      <c r="H271" s="85"/>
    </row>
    <row r="272" ht="12.75">
      <c r="H272" s="85"/>
    </row>
    <row r="273" ht="12.75">
      <c r="H273" s="85"/>
    </row>
    <row r="274" ht="12.75">
      <c r="H274" s="85"/>
    </row>
    <row r="275" ht="12.75">
      <c r="H275" s="85"/>
    </row>
    <row r="276" ht="12.75">
      <c r="H276" s="85"/>
    </row>
    <row r="277" ht="12.75">
      <c r="H277" s="85"/>
    </row>
    <row r="278" ht="12.75">
      <c r="H278" s="85"/>
    </row>
    <row r="279" ht="12.75">
      <c r="H279" s="85"/>
    </row>
    <row r="280" ht="12.75">
      <c r="H280" s="85"/>
    </row>
    <row r="281" ht="12.75">
      <c r="H281" s="85"/>
    </row>
    <row r="282" ht="12.75">
      <c r="H282" s="85"/>
    </row>
    <row r="283" ht="12.75">
      <c r="H283" s="85"/>
    </row>
    <row r="284" ht="12.75">
      <c r="H284" s="85"/>
    </row>
    <row r="285" ht="12.75">
      <c r="H285" s="85"/>
    </row>
    <row r="286" ht="12.75">
      <c r="H286" s="85"/>
    </row>
    <row r="287" ht="12.75">
      <c r="H287" s="85"/>
    </row>
    <row r="288" ht="12.75">
      <c r="H288" s="85"/>
    </row>
    <row r="289" ht="12.75">
      <c r="H289" s="85"/>
    </row>
    <row r="290" ht="12.75">
      <c r="H290" s="85"/>
    </row>
    <row r="291" ht="12.75">
      <c r="H291" s="85"/>
    </row>
    <row r="292" ht="12.75">
      <c r="H292" s="85"/>
    </row>
    <row r="293" ht="12.75">
      <c r="H293" s="85"/>
    </row>
    <row r="294" ht="12.75">
      <c r="H294" s="85"/>
    </row>
    <row r="295" ht="12.75">
      <c r="H295" s="85"/>
    </row>
    <row r="296" ht="12.75">
      <c r="H296" s="85"/>
    </row>
    <row r="297" ht="12.75">
      <c r="H297" s="85"/>
    </row>
    <row r="298" ht="12.75">
      <c r="H298" s="85"/>
    </row>
    <row r="299" ht="12.75">
      <c r="H299" s="85"/>
    </row>
    <row r="300" ht="12.75">
      <c r="H300" s="85"/>
    </row>
    <row r="301" ht="12.75">
      <c r="H301" s="85"/>
    </row>
    <row r="302" ht="12.75">
      <c r="H302" s="85"/>
    </row>
    <row r="303" ht="12.75">
      <c r="H303" s="85"/>
    </row>
    <row r="304" ht="12.75">
      <c r="H304" s="85"/>
    </row>
    <row r="305" ht="12.75">
      <c r="H305" s="85"/>
    </row>
    <row r="306" ht="12.75">
      <c r="H306" s="85"/>
    </row>
    <row r="307" ht="12.75">
      <c r="H307" s="85"/>
    </row>
    <row r="308" ht="12.75">
      <c r="H308" s="85"/>
    </row>
    <row r="309" ht="12.75">
      <c r="H309" s="85"/>
    </row>
    <row r="310" ht="12.75">
      <c r="H310" s="85"/>
    </row>
    <row r="311" ht="12.75">
      <c r="H311" s="85"/>
    </row>
    <row r="312" ht="12.75">
      <c r="H312" s="85"/>
    </row>
    <row r="313" ht="12.75">
      <c r="H313" s="85"/>
    </row>
    <row r="314" ht="12.75">
      <c r="H314" s="85"/>
    </row>
    <row r="315" ht="12.75">
      <c r="H315" s="85"/>
    </row>
    <row r="316" ht="12.75">
      <c r="H316" s="85"/>
    </row>
    <row r="317" ht="12.75">
      <c r="H317" s="85"/>
    </row>
    <row r="318" ht="12.75">
      <c r="H318" s="85"/>
    </row>
    <row r="319" ht="12.75">
      <c r="H319" s="85"/>
    </row>
    <row r="320" ht="12.75">
      <c r="H320" s="85"/>
    </row>
    <row r="321" ht="12.75">
      <c r="H321" s="85"/>
    </row>
    <row r="322" ht="12.75">
      <c r="H322" s="85"/>
    </row>
  </sheetData>
  <mergeCells count="10">
    <mergeCell ref="A1:H1"/>
    <mergeCell ref="A3:H3"/>
    <mergeCell ref="A4:H4"/>
    <mergeCell ref="A5:H5"/>
    <mergeCell ref="A32:J32"/>
    <mergeCell ref="A33:J33"/>
    <mergeCell ref="A37:A38"/>
    <mergeCell ref="B37:B38"/>
    <mergeCell ref="C37:C38"/>
    <mergeCell ref="D38:E3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Header>&amp;R4/A. sz. melléklet a /2012.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4">
      <selection activeCell="Q68" sqref="Q68"/>
    </sheetView>
  </sheetViews>
  <sheetFormatPr defaultColWidth="9.140625" defaultRowHeight="12.75"/>
  <cols>
    <col min="1" max="1" width="18.00390625" style="0" customWidth="1"/>
    <col min="4" max="4" width="0.13671875" style="0" customWidth="1"/>
    <col min="5" max="5" width="0.13671875" style="0" hidden="1" customWidth="1"/>
    <col min="6" max="6" width="9.140625" style="0" hidden="1" customWidth="1"/>
    <col min="7" max="7" width="15.7109375" style="0" hidden="1" customWidth="1"/>
    <col min="8" max="8" width="0.13671875" style="0" hidden="1" customWidth="1"/>
    <col min="9" max="9" width="9.140625" style="0" hidden="1" customWidth="1"/>
    <col min="10" max="10" width="14.57421875" style="0" customWidth="1"/>
    <col min="11" max="11" width="15.00390625" style="0" customWidth="1"/>
    <col min="12" max="13" width="13.7109375" style="0" customWidth="1"/>
    <col min="14" max="14" width="13.57421875" style="0" customWidth="1"/>
  </cols>
  <sheetData>
    <row r="1" spans="1:8" ht="15.75" hidden="1">
      <c r="A1" s="316"/>
      <c r="B1" s="274"/>
      <c r="C1" s="274"/>
      <c r="D1" s="274"/>
      <c r="E1" s="274"/>
      <c r="F1" s="274"/>
      <c r="G1" s="274"/>
      <c r="H1" s="274"/>
    </row>
    <row r="2" spans="1:8" ht="15.75" hidden="1">
      <c r="A2" s="112"/>
      <c r="B2" s="36"/>
      <c r="C2" s="36"/>
      <c r="D2" s="36"/>
      <c r="E2" s="36"/>
      <c r="F2" s="36"/>
      <c r="G2" s="36"/>
      <c r="H2" s="36"/>
    </row>
    <row r="3" spans="1:8" ht="15.75" hidden="1">
      <c r="A3" s="112"/>
      <c r="B3" s="36"/>
      <c r="C3" s="36"/>
      <c r="D3" s="36"/>
      <c r="E3" s="36"/>
      <c r="F3" s="36"/>
      <c r="G3" s="36"/>
      <c r="H3" s="36"/>
    </row>
    <row r="4" spans="1:8" ht="15.75" hidden="1">
      <c r="A4" s="316"/>
      <c r="B4" s="274"/>
      <c r="C4" s="274"/>
      <c r="D4" s="274"/>
      <c r="E4" s="274"/>
      <c r="F4" s="274"/>
      <c r="G4" s="274"/>
      <c r="H4" s="274"/>
    </row>
    <row r="5" spans="1:8" ht="15.75" hidden="1">
      <c r="A5" s="316"/>
      <c r="B5" s="274"/>
      <c r="C5" s="274"/>
      <c r="D5" s="274"/>
      <c r="E5" s="274"/>
      <c r="F5" s="274"/>
      <c r="G5" s="274"/>
      <c r="H5" s="274"/>
    </row>
    <row r="6" spans="1:8" ht="9" customHeight="1" hidden="1">
      <c r="A6" s="316"/>
      <c r="B6" s="274"/>
      <c r="C6" s="274"/>
      <c r="D6" s="274"/>
      <c r="E6" s="274"/>
      <c r="F6" s="274"/>
      <c r="G6" s="274"/>
      <c r="H6" s="274"/>
    </row>
    <row r="7" spans="1:8" ht="15.75" hidden="1">
      <c r="A7" s="29"/>
      <c r="B7" s="36"/>
      <c r="C7" s="36"/>
      <c r="D7" s="36"/>
      <c r="E7" s="36"/>
      <c r="F7" s="36"/>
      <c r="G7" s="36"/>
      <c r="H7" s="36"/>
    </row>
    <row r="8" spans="1:8" ht="15.75" hidden="1">
      <c r="A8" s="113"/>
      <c r="B8" s="36"/>
      <c r="C8" s="36"/>
      <c r="D8" s="36"/>
      <c r="E8" s="36"/>
      <c r="F8" s="36"/>
      <c r="G8" s="36"/>
      <c r="H8" s="36"/>
    </row>
    <row r="9" spans="1:8" ht="15.75" hidden="1">
      <c r="A9" s="113"/>
      <c r="B9" s="36"/>
      <c r="C9" s="36"/>
      <c r="D9" s="36"/>
      <c r="E9" s="36"/>
      <c r="F9" s="36"/>
      <c r="G9" s="36"/>
      <c r="H9" s="36"/>
    </row>
    <row r="10" spans="1:8" ht="15.75" hidden="1">
      <c r="A10" s="113"/>
      <c r="B10" s="36"/>
      <c r="C10" s="36"/>
      <c r="D10" s="36"/>
      <c r="E10" s="36"/>
      <c r="F10" s="36"/>
      <c r="G10" s="36"/>
      <c r="H10" s="36"/>
    </row>
    <row r="11" spans="1:8" ht="15.75" hidden="1">
      <c r="A11" s="113"/>
      <c r="B11" s="36"/>
      <c r="C11" s="36"/>
      <c r="D11" s="36"/>
      <c r="E11" s="36"/>
      <c r="F11" s="36"/>
      <c r="G11" s="36"/>
      <c r="H11" s="36"/>
    </row>
    <row r="12" spans="1:8" ht="15.75" hidden="1">
      <c r="A12" s="36"/>
      <c r="B12" s="36"/>
      <c r="C12" s="36"/>
      <c r="D12" s="36"/>
      <c r="E12" s="36"/>
      <c r="F12" s="36"/>
      <c r="G12" s="36"/>
      <c r="H12" s="51"/>
    </row>
    <row r="13" spans="1:8" ht="58.5" customHeight="1" hidden="1">
      <c r="A13" s="115"/>
      <c r="B13" s="115"/>
      <c r="C13" s="115"/>
      <c r="D13" s="115"/>
      <c r="E13" s="115"/>
      <c r="F13" s="115"/>
      <c r="G13" s="115"/>
      <c r="H13" s="115"/>
    </row>
    <row r="14" spans="1:8" ht="39.75" customHeight="1" hidden="1">
      <c r="A14" s="110"/>
      <c r="B14" s="60"/>
      <c r="C14" s="114"/>
      <c r="D14" s="60"/>
      <c r="E14" s="114"/>
      <c r="F14" s="114"/>
      <c r="G14" s="60"/>
      <c r="H14" s="60"/>
    </row>
    <row r="15" spans="1:8" ht="39.75" customHeight="1" hidden="1">
      <c r="A15" s="110"/>
      <c r="B15" s="60"/>
      <c r="C15" s="60"/>
      <c r="D15" s="60"/>
      <c r="E15" s="60"/>
      <c r="F15" s="60"/>
      <c r="G15" s="60"/>
      <c r="H15" s="60"/>
    </row>
    <row r="16" spans="1:8" ht="39.75" customHeight="1" hidden="1">
      <c r="A16" s="110"/>
      <c r="B16" s="60"/>
      <c r="C16" s="60"/>
      <c r="D16" s="60"/>
      <c r="E16" s="60"/>
      <c r="F16" s="60"/>
      <c r="G16" s="60"/>
      <c r="H16" s="60"/>
    </row>
    <row r="17" spans="1:8" ht="39.75" customHeight="1" hidden="1">
      <c r="A17" s="110"/>
      <c r="B17" s="60"/>
      <c r="C17" s="114"/>
      <c r="D17" s="60"/>
      <c r="E17" s="114"/>
      <c r="F17" s="114"/>
      <c r="G17" s="60"/>
      <c r="H17" s="60"/>
    </row>
    <row r="18" spans="1:8" ht="39.75" customHeight="1" hidden="1">
      <c r="A18" s="110"/>
      <c r="B18" s="60"/>
      <c r="C18" s="60"/>
      <c r="D18" s="60"/>
      <c r="E18" s="60"/>
      <c r="F18" s="60"/>
      <c r="G18" s="60"/>
      <c r="H18" s="60"/>
    </row>
    <row r="19" spans="1:8" ht="39.75" customHeight="1" hidden="1">
      <c r="A19" s="111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spans="1:9" ht="12.75">
      <c r="A22" s="96" t="s">
        <v>174</v>
      </c>
      <c r="B22" s="96"/>
      <c r="C22" s="96"/>
      <c r="D22" s="96"/>
      <c r="E22" s="96"/>
      <c r="F22" s="96"/>
      <c r="G22" s="96"/>
      <c r="H22" s="96"/>
      <c r="I22" s="96"/>
    </row>
    <row r="23" spans="1:9" ht="12.75">
      <c r="A23" s="96"/>
      <c r="B23" s="96"/>
      <c r="C23" s="96"/>
      <c r="D23" s="96"/>
      <c r="E23" s="96"/>
      <c r="F23" s="96"/>
      <c r="G23" s="96"/>
      <c r="H23" s="96"/>
      <c r="I23" s="96"/>
    </row>
    <row r="24" spans="1:14" ht="12.75">
      <c r="A24" s="96"/>
      <c r="B24" s="96"/>
      <c r="C24" s="96"/>
      <c r="D24" s="96"/>
      <c r="E24" s="96"/>
      <c r="F24" s="96"/>
      <c r="G24" s="96"/>
      <c r="H24" s="96"/>
      <c r="I24" s="96"/>
      <c r="N24" t="s">
        <v>166</v>
      </c>
    </row>
    <row r="25" spans="1:14" ht="12.75">
      <c r="A25" s="116"/>
      <c r="B25" s="116"/>
      <c r="C25" s="116"/>
      <c r="D25" s="116"/>
      <c r="E25" s="116"/>
      <c r="F25" s="116"/>
      <c r="G25" s="116"/>
      <c r="H25" s="116"/>
      <c r="I25" s="116"/>
      <c r="J25" s="117"/>
      <c r="K25" s="117"/>
      <c r="L25" s="117"/>
      <c r="M25" s="117"/>
      <c r="N25" s="117"/>
    </row>
    <row r="26" spans="1:14" ht="12.75">
      <c r="A26" s="106" t="s">
        <v>167</v>
      </c>
      <c r="B26" s="106"/>
      <c r="C26" s="106"/>
      <c r="D26" s="106"/>
      <c r="E26" s="106" t="s">
        <v>168</v>
      </c>
      <c r="F26" s="106"/>
      <c r="G26" s="105" t="s">
        <v>304</v>
      </c>
      <c r="H26" s="106"/>
      <c r="I26" s="106"/>
      <c r="J26" s="105" t="s">
        <v>392</v>
      </c>
      <c r="K26" s="105" t="s">
        <v>350</v>
      </c>
      <c r="L26" s="118" t="s">
        <v>392</v>
      </c>
      <c r="M26" s="118" t="s">
        <v>392</v>
      </c>
      <c r="N26" s="118" t="s">
        <v>392</v>
      </c>
    </row>
    <row r="27" spans="1:14" ht="12.75">
      <c r="A27" s="119"/>
      <c r="B27" s="119"/>
      <c r="C27" s="119"/>
      <c r="D27" s="119"/>
      <c r="E27" s="119"/>
      <c r="F27" s="119"/>
      <c r="G27" s="82" t="s">
        <v>397</v>
      </c>
      <c r="H27" s="119"/>
      <c r="I27" s="119"/>
      <c r="J27" s="82" t="s">
        <v>351</v>
      </c>
      <c r="K27" s="82" t="s">
        <v>442</v>
      </c>
      <c r="L27" s="227" t="s">
        <v>504</v>
      </c>
      <c r="M27" s="227" t="s">
        <v>368</v>
      </c>
      <c r="N27" s="227" t="s">
        <v>540</v>
      </c>
    </row>
    <row r="28" spans="1:12" ht="12.75">
      <c r="A28" s="106"/>
      <c r="B28" s="106"/>
      <c r="C28" s="106"/>
      <c r="D28" s="106"/>
      <c r="E28" s="106"/>
      <c r="F28" s="106"/>
      <c r="G28" s="105"/>
      <c r="H28" s="106"/>
      <c r="I28" s="106"/>
      <c r="J28" s="105"/>
      <c r="K28" s="105"/>
      <c r="L28" s="120"/>
    </row>
    <row r="29" spans="1:12" ht="12.75">
      <c r="A29" s="121" t="s">
        <v>481</v>
      </c>
      <c r="G29" s="122"/>
      <c r="J29" s="122"/>
      <c r="K29" s="125"/>
      <c r="L29" s="108"/>
    </row>
    <row r="30" spans="1:14" ht="12.75">
      <c r="A30" t="s">
        <v>7</v>
      </c>
      <c r="E30">
        <v>15054</v>
      </c>
      <c r="G30" s="122">
        <v>8907</v>
      </c>
      <c r="J30" s="122">
        <v>14932</v>
      </c>
      <c r="K30" s="125">
        <v>15613</v>
      </c>
      <c r="L30" s="228">
        <v>15643</v>
      </c>
      <c r="M30" s="85">
        <v>15695</v>
      </c>
      <c r="N30" s="85">
        <v>15734</v>
      </c>
    </row>
    <row r="31" spans="1:14" ht="12.75">
      <c r="A31" t="s">
        <v>169</v>
      </c>
      <c r="E31">
        <v>5137</v>
      </c>
      <c r="G31" s="122">
        <v>2334</v>
      </c>
      <c r="J31" s="122">
        <v>3505</v>
      </c>
      <c r="K31" s="125">
        <v>3688</v>
      </c>
      <c r="L31" s="228">
        <v>3696</v>
      </c>
      <c r="M31" s="85">
        <v>3710</v>
      </c>
      <c r="N31" s="85">
        <v>3722</v>
      </c>
    </row>
    <row r="32" spans="1:14" ht="12.75">
      <c r="A32" t="s">
        <v>9</v>
      </c>
      <c r="E32">
        <v>11737</v>
      </c>
      <c r="G32" s="122">
        <v>14600</v>
      </c>
      <c r="J32" s="122">
        <v>20550</v>
      </c>
      <c r="K32" s="125">
        <v>20769</v>
      </c>
      <c r="L32" s="228">
        <v>20769</v>
      </c>
      <c r="M32" s="85">
        <v>20707</v>
      </c>
      <c r="N32" s="85">
        <v>20707</v>
      </c>
    </row>
    <row r="33" spans="1:14" ht="12.75">
      <c r="A33" t="s">
        <v>172</v>
      </c>
      <c r="G33" s="122">
        <v>4115</v>
      </c>
      <c r="J33" s="122">
        <v>3604</v>
      </c>
      <c r="K33" s="125">
        <v>3604</v>
      </c>
      <c r="L33" s="228">
        <v>3604</v>
      </c>
      <c r="M33" s="85">
        <v>3604</v>
      </c>
      <c r="N33" s="85">
        <v>3604</v>
      </c>
    </row>
    <row r="34" spans="1:14" ht="12.75">
      <c r="A34" t="s">
        <v>42</v>
      </c>
      <c r="E34" s="96">
        <v>31928</v>
      </c>
      <c r="G34" s="123">
        <f>SUM(G30:G33)</f>
        <v>29956</v>
      </c>
      <c r="J34" s="123">
        <f>SUM(J30:J33)</f>
        <v>42591</v>
      </c>
      <c r="K34" s="123">
        <f>SUM(K30:K33)</f>
        <v>43674</v>
      </c>
      <c r="L34" s="123">
        <f>SUM(L30:L33)</f>
        <v>43712</v>
      </c>
      <c r="M34" s="123">
        <f>SUM(M30:M33)</f>
        <v>43716</v>
      </c>
      <c r="N34" s="123">
        <f>SUM(N30:N33)</f>
        <v>43767</v>
      </c>
    </row>
    <row r="35" spans="7:12" ht="12.75">
      <c r="G35" s="122"/>
      <c r="J35" s="122"/>
      <c r="K35" s="125"/>
      <c r="L35" s="229"/>
    </row>
    <row r="36" spans="1:12" ht="12.75">
      <c r="A36" s="121" t="s">
        <v>482</v>
      </c>
      <c r="G36" s="122"/>
      <c r="J36" s="122"/>
      <c r="K36" s="125"/>
      <c r="L36" s="229"/>
    </row>
    <row r="37" spans="1:14" ht="12.75">
      <c r="A37" t="s">
        <v>9</v>
      </c>
      <c r="E37">
        <v>20427</v>
      </c>
      <c r="G37" s="122">
        <v>4500</v>
      </c>
      <c r="J37" s="122">
        <v>4598</v>
      </c>
      <c r="K37" s="125">
        <v>4598</v>
      </c>
      <c r="L37" s="125">
        <v>4598</v>
      </c>
      <c r="M37" s="237">
        <v>4598</v>
      </c>
      <c r="N37" s="237">
        <v>4598</v>
      </c>
    </row>
    <row r="38" spans="1:14" ht="12.75">
      <c r="A38" t="s">
        <v>42</v>
      </c>
      <c r="E38" s="96">
        <v>20427</v>
      </c>
      <c r="G38" s="123">
        <f>SUM(G37)</f>
        <v>4500</v>
      </c>
      <c r="J38" s="123">
        <f>SUM(J37)</f>
        <v>4598</v>
      </c>
      <c r="K38" s="123">
        <f>SUM(K37)</f>
        <v>4598</v>
      </c>
      <c r="L38" s="123">
        <f>SUM(L37)</f>
        <v>4598</v>
      </c>
      <c r="M38" s="123">
        <f>SUM(M37)</f>
        <v>4598</v>
      </c>
      <c r="N38" s="123">
        <f>SUM(N37)</f>
        <v>4598</v>
      </c>
    </row>
    <row r="39" spans="7:12" ht="12.75">
      <c r="G39" s="122"/>
      <c r="J39" s="122"/>
      <c r="K39" s="125"/>
      <c r="L39" s="229"/>
    </row>
    <row r="40" spans="1:12" ht="12.75">
      <c r="A40" s="121" t="s">
        <v>483</v>
      </c>
      <c r="G40" s="122"/>
      <c r="J40" s="122"/>
      <c r="K40" s="125"/>
      <c r="L40" s="229"/>
    </row>
    <row r="41" spans="1:14" ht="12.75">
      <c r="A41" t="s">
        <v>7</v>
      </c>
      <c r="E41">
        <v>83709</v>
      </c>
      <c r="G41" s="122">
        <v>36914</v>
      </c>
      <c r="J41" s="122">
        <v>34719</v>
      </c>
      <c r="K41" s="125">
        <v>34941</v>
      </c>
      <c r="L41" s="228">
        <v>35036</v>
      </c>
      <c r="M41" s="85">
        <v>35202</v>
      </c>
      <c r="N41" s="85">
        <v>35399</v>
      </c>
    </row>
    <row r="42" spans="1:14" ht="12.75">
      <c r="A42" t="s">
        <v>169</v>
      </c>
      <c r="E42">
        <v>27481</v>
      </c>
      <c r="G42" s="122">
        <v>9761</v>
      </c>
      <c r="J42" s="122">
        <v>8690</v>
      </c>
      <c r="K42" s="125">
        <v>8750</v>
      </c>
      <c r="L42" s="228">
        <v>8775</v>
      </c>
      <c r="M42" s="85">
        <v>8820</v>
      </c>
      <c r="N42" s="85">
        <v>8860</v>
      </c>
    </row>
    <row r="43" spans="1:14" ht="12.75">
      <c r="A43" t="s">
        <v>9</v>
      </c>
      <c r="E43">
        <v>2941</v>
      </c>
      <c r="G43" s="122"/>
      <c r="J43" s="122">
        <v>470</v>
      </c>
      <c r="K43" s="125">
        <v>470</v>
      </c>
      <c r="L43" s="228">
        <v>470</v>
      </c>
      <c r="M43" s="85">
        <v>470</v>
      </c>
      <c r="N43" s="85">
        <v>470</v>
      </c>
    </row>
    <row r="44" spans="1:14" ht="12.75">
      <c r="A44" t="s">
        <v>42</v>
      </c>
      <c r="E44" s="96">
        <v>114131</v>
      </c>
      <c r="G44" s="123">
        <f>SUM(G41:G43)</f>
        <v>46675</v>
      </c>
      <c r="J44" s="123">
        <f>SUM(J41:J43)</f>
        <v>43879</v>
      </c>
      <c r="K44" s="123">
        <f>SUM(K41:K43)</f>
        <v>44161</v>
      </c>
      <c r="L44" s="123">
        <f>SUM(L41:L43)</f>
        <v>44281</v>
      </c>
      <c r="M44" s="123">
        <f>SUM(M41:M43)</f>
        <v>44492</v>
      </c>
      <c r="N44" s="123">
        <f>SUM(N41:N43)</f>
        <v>44729</v>
      </c>
    </row>
    <row r="45" spans="5:12" ht="12.75">
      <c r="E45" s="96"/>
      <c r="G45" s="123"/>
      <c r="J45" s="123"/>
      <c r="K45" s="126"/>
      <c r="L45" s="229"/>
    </row>
    <row r="46" spans="1:12" ht="12.75">
      <c r="A46" s="121" t="s">
        <v>484</v>
      </c>
      <c r="E46" s="96"/>
      <c r="G46" s="123"/>
      <c r="J46" s="123"/>
      <c r="K46" s="126"/>
      <c r="L46" s="229"/>
    </row>
    <row r="47" spans="1:14" ht="12.75">
      <c r="A47" t="s">
        <v>7</v>
      </c>
      <c r="E47" s="96"/>
      <c r="G47" s="143">
        <v>71496</v>
      </c>
      <c r="J47" s="143">
        <v>70580</v>
      </c>
      <c r="K47" s="223">
        <v>71017</v>
      </c>
      <c r="L47" s="230">
        <v>71204</v>
      </c>
      <c r="M47" s="85">
        <v>72190</v>
      </c>
      <c r="N47" s="85">
        <v>72447</v>
      </c>
    </row>
    <row r="48" spans="1:14" ht="12.75">
      <c r="A48" t="s">
        <v>169</v>
      </c>
      <c r="E48" s="96"/>
      <c r="G48" s="143">
        <v>18851</v>
      </c>
      <c r="J48" s="143">
        <v>17650</v>
      </c>
      <c r="K48" s="223">
        <v>17768</v>
      </c>
      <c r="L48" s="230">
        <v>17818</v>
      </c>
      <c r="M48" s="85">
        <v>18085</v>
      </c>
      <c r="N48" s="85">
        <v>18142</v>
      </c>
    </row>
    <row r="49" spans="1:14" ht="12.75">
      <c r="A49" t="s">
        <v>9</v>
      </c>
      <c r="E49" s="96"/>
      <c r="G49" s="143">
        <v>9107</v>
      </c>
      <c r="J49" s="143">
        <v>9780</v>
      </c>
      <c r="K49" s="223">
        <v>9898</v>
      </c>
      <c r="L49" s="230">
        <v>9898</v>
      </c>
      <c r="M49" s="85">
        <v>10048</v>
      </c>
      <c r="N49" s="85">
        <v>10048</v>
      </c>
    </row>
    <row r="50" spans="1:14" ht="12.75">
      <c r="A50" t="s">
        <v>172</v>
      </c>
      <c r="E50" s="96"/>
      <c r="G50" s="143">
        <v>5344</v>
      </c>
      <c r="J50" s="143">
        <v>3880</v>
      </c>
      <c r="K50" s="223">
        <v>3880</v>
      </c>
      <c r="L50" s="230">
        <v>3880</v>
      </c>
      <c r="M50" s="85">
        <v>4280</v>
      </c>
      <c r="N50" s="85">
        <v>4280</v>
      </c>
    </row>
    <row r="51" spans="1:14" ht="12.75">
      <c r="A51" t="s">
        <v>42</v>
      </c>
      <c r="E51" s="96"/>
      <c r="G51" s="123">
        <f>SUM(G47:G50)</f>
        <v>104798</v>
      </c>
      <c r="J51" s="123">
        <f>SUM(J47:J50)</f>
        <v>101890</v>
      </c>
      <c r="K51" s="123">
        <f>SUM(K47:K50)</f>
        <v>102563</v>
      </c>
      <c r="L51" s="123">
        <f>SUM(L47:L50)</f>
        <v>102800</v>
      </c>
      <c r="M51" s="123">
        <f>SUM(M47:M50)</f>
        <v>104603</v>
      </c>
      <c r="N51" s="123">
        <f>SUM(N47:N50)</f>
        <v>104917</v>
      </c>
    </row>
    <row r="52" spans="7:12" ht="12.75">
      <c r="G52" s="42"/>
      <c r="J52" s="42"/>
      <c r="K52" s="128"/>
      <c r="L52" s="229"/>
    </row>
    <row r="53" spans="1:12" ht="12.75">
      <c r="A53" s="121" t="s">
        <v>485</v>
      </c>
      <c r="G53" s="42"/>
      <c r="J53" s="42"/>
      <c r="K53" s="128"/>
      <c r="L53" s="229"/>
    </row>
    <row r="54" spans="1:16" ht="12.75">
      <c r="A54" t="s">
        <v>7</v>
      </c>
      <c r="E54">
        <v>12566</v>
      </c>
      <c r="G54" s="122">
        <v>9728</v>
      </c>
      <c r="H54" s="85"/>
      <c r="I54" s="85"/>
      <c r="J54" s="122">
        <v>9470</v>
      </c>
      <c r="K54" s="125">
        <v>9509</v>
      </c>
      <c r="L54" s="228">
        <v>9526</v>
      </c>
      <c r="M54" s="85">
        <v>9556</v>
      </c>
      <c r="N54" s="85">
        <v>9509</v>
      </c>
      <c r="P54" s="121"/>
    </row>
    <row r="55" spans="1:14" ht="12.75">
      <c r="A55" t="s">
        <v>169</v>
      </c>
      <c r="E55">
        <v>4165</v>
      </c>
      <c r="G55" s="122">
        <v>2596</v>
      </c>
      <c r="H55" s="85"/>
      <c r="I55" s="85"/>
      <c r="J55" s="122">
        <v>2345</v>
      </c>
      <c r="K55" s="125">
        <v>2356</v>
      </c>
      <c r="L55" s="228">
        <v>2361</v>
      </c>
      <c r="M55" s="85">
        <v>2369</v>
      </c>
      <c r="N55" s="85">
        <v>2369</v>
      </c>
    </row>
    <row r="56" spans="1:14" ht="12.75">
      <c r="A56" t="s">
        <v>9</v>
      </c>
      <c r="E56">
        <v>145</v>
      </c>
      <c r="G56" s="122">
        <v>170</v>
      </c>
      <c r="H56" s="85"/>
      <c r="I56" s="85"/>
      <c r="J56" s="122">
        <v>320</v>
      </c>
      <c r="K56" s="125">
        <v>320</v>
      </c>
      <c r="L56" s="228">
        <v>320</v>
      </c>
      <c r="M56" s="85">
        <v>320</v>
      </c>
      <c r="N56" s="85">
        <v>320</v>
      </c>
    </row>
    <row r="57" spans="1:14" ht="12.75">
      <c r="A57" t="s">
        <v>42</v>
      </c>
      <c r="E57" s="96">
        <v>16876</v>
      </c>
      <c r="G57" s="123">
        <f>SUM(G54:G56)</f>
        <v>12494</v>
      </c>
      <c r="H57" s="85"/>
      <c r="I57" s="85"/>
      <c r="J57" s="123">
        <f>SUM(J54:J56)</f>
        <v>12135</v>
      </c>
      <c r="K57" s="123">
        <f>SUM(K54:K56)</f>
        <v>12185</v>
      </c>
      <c r="L57" s="123">
        <f>SUM(L54:L56)</f>
        <v>12207</v>
      </c>
      <c r="M57" s="123">
        <f>SUM(M54:M56)</f>
        <v>12245</v>
      </c>
      <c r="N57" s="123">
        <f>SUM(N54:N56)</f>
        <v>12198</v>
      </c>
    </row>
    <row r="58" spans="7:12" ht="12.75">
      <c r="G58" s="122"/>
      <c r="H58" s="85"/>
      <c r="I58" s="85"/>
      <c r="J58" s="122"/>
      <c r="K58" s="125"/>
      <c r="L58" s="229"/>
    </row>
    <row r="59" spans="1:12" ht="12.75">
      <c r="A59" s="121" t="s">
        <v>486</v>
      </c>
      <c r="G59" s="122"/>
      <c r="H59" s="85"/>
      <c r="I59" s="85"/>
      <c r="J59" s="122"/>
      <c r="K59" s="125"/>
      <c r="L59" s="229"/>
    </row>
    <row r="60" spans="1:14" ht="12.75">
      <c r="A60" t="s">
        <v>9</v>
      </c>
      <c r="E60">
        <v>1200</v>
      </c>
      <c r="G60" s="122">
        <v>400</v>
      </c>
      <c r="H60" s="85"/>
      <c r="I60" s="85"/>
      <c r="J60" s="122">
        <v>400</v>
      </c>
      <c r="K60" s="125">
        <v>400</v>
      </c>
      <c r="L60" s="125">
        <v>400</v>
      </c>
      <c r="M60" s="237">
        <v>400</v>
      </c>
      <c r="N60" s="237">
        <v>400</v>
      </c>
    </row>
    <row r="61" spans="1:14" ht="12.75">
      <c r="A61" t="s">
        <v>42</v>
      </c>
      <c r="E61" s="96">
        <v>6709</v>
      </c>
      <c r="G61" s="123">
        <f>SUM(G60)</f>
        <v>400</v>
      </c>
      <c r="H61" s="85"/>
      <c r="I61" s="85"/>
      <c r="J61" s="123">
        <f>SUM(J60:J60)</f>
        <v>400</v>
      </c>
      <c r="K61" s="123">
        <f>SUM(K60:K60)</f>
        <v>400</v>
      </c>
      <c r="L61" s="123">
        <f>SUM(L60:L60)</f>
        <v>400</v>
      </c>
      <c r="M61" s="123">
        <f>SUM(M60:M60)</f>
        <v>400</v>
      </c>
      <c r="N61" s="123">
        <f>SUM(N60:N60)</f>
        <v>400</v>
      </c>
    </row>
    <row r="62" spans="7:12" ht="12.75">
      <c r="G62" s="122"/>
      <c r="H62" s="85"/>
      <c r="I62" s="85"/>
      <c r="J62" s="122"/>
      <c r="K62" s="125"/>
      <c r="L62" s="229"/>
    </row>
    <row r="63" spans="1:14" ht="12.75">
      <c r="A63" s="96" t="s">
        <v>175</v>
      </c>
      <c r="B63" s="96"/>
      <c r="C63" s="96"/>
      <c r="D63" s="96"/>
      <c r="E63" s="96" t="e">
        <f>#REF!+E61+E57+#REF!+E44+#REF!+#REF!+E38+E34+#REF!</f>
        <v>#REF!</v>
      </c>
      <c r="F63" s="96"/>
      <c r="G63" s="123">
        <f aca="true" t="shared" si="0" ref="G63:N63">SUM(G61+G57+G51+G44+G38+G34)</f>
        <v>198823</v>
      </c>
      <c r="H63" s="123">
        <f t="shared" si="0"/>
        <v>0</v>
      </c>
      <c r="I63" s="123">
        <f t="shared" si="0"/>
        <v>0</v>
      </c>
      <c r="J63" s="123">
        <f t="shared" si="0"/>
        <v>205493</v>
      </c>
      <c r="K63" s="123">
        <f t="shared" si="0"/>
        <v>207581</v>
      </c>
      <c r="L63" s="123">
        <f t="shared" si="0"/>
        <v>207998</v>
      </c>
      <c r="M63" s="123">
        <f t="shared" si="0"/>
        <v>210054</v>
      </c>
      <c r="N63" s="123">
        <f t="shared" si="0"/>
        <v>210609</v>
      </c>
    </row>
    <row r="64" spans="7:12" ht="12.75">
      <c r="G64" s="122"/>
      <c r="H64" s="85"/>
      <c r="I64" s="85"/>
      <c r="J64" s="122"/>
      <c r="K64" s="125"/>
      <c r="L64" s="229"/>
    </row>
    <row r="65" spans="1:14" ht="12.75">
      <c r="A65" s="96" t="s">
        <v>7</v>
      </c>
      <c r="B65" s="96"/>
      <c r="C65" s="96"/>
      <c r="D65" s="96"/>
      <c r="E65" s="96" t="e">
        <f>#REF!+E54+#REF!+E41+#REF!+#REF!+E30</f>
        <v>#REF!</v>
      </c>
      <c r="F65" s="96"/>
      <c r="G65" s="123">
        <f aca="true" t="shared" si="1" ref="G65:N66">SUM(G54+G47+G41+G30)</f>
        <v>127045</v>
      </c>
      <c r="H65" s="123">
        <f t="shared" si="1"/>
        <v>0</v>
      </c>
      <c r="I65" s="123">
        <f t="shared" si="1"/>
        <v>0</v>
      </c>
      <c r="J65" s="123">
        <f t="shared" si="1"/>
        <v>129701</v>
      </c>
      <c r="K65" s="123">
        <f t="shared" si="1"/>
        <v>131080</v>
      </c>
      <c r="L65" s="123">
        <f t="shared" si="1"/>
        <v>131409</v>
      </c>
      <c r="M65" s="123">
        <f t="shared" si="1"/>
        <v>132643</v>
      </c>
      <c r="N65" s="123">
        <f t="shared" si="1"/>
        <v>133089</v>
      </c>
    </row>
    <row r="66" spans="1:14" ht="12.75">
      <c r="A66" s="96" t="s">
        <v>169</v>
      </c>
      <c r="B66" s="96"/>
      <c r="C66" s="96"/>
      <c r="D66" s="96"/>
      <c r="E66" s="96" t="e">
        <f>#REF!+E55+#REF!+E42+#REF!+#REF!+E31</f>
        <v>#REF!</v>
      </c>
      <c r="F66" s="96"/>
      <c r="G66" s="123">
        <f t="shared" si="1"/>
        <v>33542</v>
      </c>
      <c r="H66" s="123">
        <f t="shared" si="1"/>
        <v>0</v>
      </c>
      <c r="I66" s="123">
        <f t="shared" si="1"/>
        <v>0</v>
      </c>
      <c r="J66" s="123">
        <f t="shared" si="1"/>
        <v>32190</v>
      </c>
      <c r="K66" s="123">
        <f t="shared" si="1"/>
        <v>32562</v>
      </c>
      <c r="L66" s="123">
        <f t="shared" si="1"/>
        <v>32650</v>
      </c>
      <c r="M66" s="123">
        <f t="shared" si="1"/>
        <v>32984</v>
      </c>
      <c r="N66" s="123">
        <f t="shared" si="1"/>
        <v>33093</v>
      </c>
    </row>
    <row r="67" spans="1:14" ht="12.75">
      <c r="A67" s="96" t="s">
        <v>9</v>
      </c>
      <c r="B67" s="96"/>
      <c r="C67" s="96"/>
      <c r="D67" s="96"/>
      <c r="E67" s="96" t="e">
        <f>#REF!+E60+E56+#REF!+E43+#REF!+#REF!+E37+E32+#REF!</f>
        <v>#REF!</v>
      </c>
      <c r="F67" s="96"/>
      <c r="G67" s="123">
        <f>SUM(G56+G49+G37+G32+G60)</f>
        <v>28777</v>
      </c>
      <c r="H67" s="123">
        <f>SUM(H56+H49+H37+H32+H60)</f>
        <v>0</v>
      </c>
      <c r="I67" s="123">
        <f>SUM(I56+I49+I37+I32+I60)</f>
        <v>0</v>
      </c>
      <c r="J67" s="123">
        <f>SUM(J56+J49+J37+J32+J60+J43)</f>
        <v>36118</v>
      </c>
      <c r="K67" s="123">
        <f>SUM(K56+K49+K37+K32+K60+K43)</f>
        <v>36455</v>
      </c>
      <c r="L67" s="123">
        <f>SUM(L56+L49+L37+L32+L60+L43)</f>
        <v>36455</v>
      </c>
      <c r="M67" s="123">
        <f>SUM(M56+M49+M37+M32+M60+M43)</f>
        <v>36543</v>
      </c>
      <c r="N67" s="123">
        <f>SUM(N56+N49+N37+N32+N60+N43)</f>
        <v>36543</v>
      </c>
    </row>
    <row r="68" spans="1:14" ht="12.75">
      <c r="A68" s="96" t="s">
        <v>172</v>
      </c>
      <c r="D68" s="96"/>
      <c r="E68" s="96"/>
      <c r="F68" s="96"/>
      <c r="G68" s="123">
        <f aca="true" t="shared" si="2" ref="G68:N68">SUM(G50+G33)</f>
        <v>9459</v>
      </c>
      <c r="H68" s="123">
        <f t="shared" si="2"/>
        <v>0</v>
      </c>
      <c r="I68" s="123">
        <f t="shared" si="2"/>
        <v>0</v>
      </c>
      <c r="J68" s="123">
        <f t="shared" si="2"/>
        <v>7484</v>
      </c>
      <c r="K68" s="123">
        <f t="shared" si="2"/>
        <v>7484</v>
      </c>
      <c r="L68" s="123">
        <f t="shared" si="2"/>
        <v>7484</v>
      </c>
      <c r="M68" s="123">
        <f t="shared" si="2"/>
        <v>7884</v>
      </c>
      <c r="N68" s="123">
        <f t="shared" si="2"/>
        <v>7884</v>
      </c>
    </row>
    <row r="69" spans="1:14" ht="12.75">
      <c r="A69" s="96" t="s">
        <v>42</v>
      </c>
      <c r="B69" s="96"/>
      <c r="C69" s="96"/>
      <c r="D69" s="96"/>
      <c r="E69" s="96" t="e">
        <f>SUM(E65:E67)</f>
        <v>#REF!</v>
      </c>
      <c r="F69" s="96"/>
      <c r="G69" s="123">
        <f aca="true" t="shared" si="3" ref="G69:N69">SUM(G65:G68)</f>
        <v>198823</v>
      </c>
      <c r="H69" s="123">
        <f t="shared" si="3"/>
        <v>0</v>
      </c>
      <c r="I69" s="123">
        <f t="shared" si="3"/>
        <v>0</v>
      </c>
      <c r="J69" s="123">
        <f t="shared" si="3"/>
        <v>205493</v>
      </c>
      <c r="K69" s="123">
        <f t="shared" si="3"/>
        <v>207581</v>
      </c>
      <c r="L69" s="123">
        <f t="shared" si="3"/>
        <v>207998</v>
      </c>
      <c r="M69" s="123">
        <f t="shared" si="3"/>
        <v>210054</v>
      </c>
      <c r="N69" s="123">
        <f t="shared" si="3"/>
        <v>210609</v>
      </c>
    </row>
  </sheetData>
  <mergeCells count="4">
    <mergeCell ref="A1:H1"/>
    <mergeCell ref="A4:H4"/>
    <mergeCell ref="A5:H5"/>
    <mergeCell ref="A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&amp;R4/B. sz. melléklet a /2012.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P62" sqref="P62"/>
    </sheetView>
  </sheetViews>
  <sheetFormatPr defaultColWidth="9.140625" defaultRowHeight="12.75"/>
  <cols>
    <col min="1" max="1" width="18.00390625" style="0" customWidth="1"/>
    <col min="4" max="4" width="9.00390625" style="0" hidden="1" customWidth="1"/>
    <col min="5" max="5" width="9.140625" style="0" hidden="1" customWidth="1"/>
    <col min="6" max="6" width="10.421875" style="0" hidden="1" customWidth="1"/>
    <col min="7" max="7" width="12.7109375" style="0" hidden="1" customWidth="1"/>
    <col min="8" max="8" width="4.140625" style="0" hidden="1" customWidth="1"/>
    <col min="9" max="9" width="9.140625" style="0" hidden="1" customWidth="1"/>
    <col min="10" max="14" width="13.8515625" style="0" customWidth="1"/>
  </cols>
  <sheetData>
    <row r="1" spans="1:8" ht="3" customHeight="1">
      <c r="A1" s="298"/>
      <c r="B1" s="286"/>
      <c r="C1" s="286"/>
      <c r="D1" s="286"/>
      <c r="E1" s="286"/>
      <c r="F1" s="286"/>
      <c r="G1" s="286"/>
      <c r="H1" s="286"/>
    </row>
    <row r="2" ht="15.75" hidden="1">
      <c r="A2" s="1"/>
    </row>
    <row r="3" ht="15.75" hidden="1">
      <c r="A3" s="1"/>
    </row>
    <row r="4" spans="1:8" ht="15.75" hidden="1">
      <c r="A4" s="316"/>
      <c r="B4" s="274"/>
      <c r="C4" s="274"/>
      <c r="D4" s="274"/>
      <c r="E4" s="274"/>
      <c r="F4" s="274"/>
      <c r="G4" s="274"/>
      <c r="H4" s="274"/>
    </row>
    <row r="5" spans="1:8" ht="15.75" hidden="1">
      <c r="A5" s="316"/>
      <c r="B5" s="274"/>
      <c r="C5" s="274"/>
      <c r="D5" s="274"/>
      <c r="E5" s="274"/>
      <c r="F5" s="274"/>
      <c r="G5" s="274"/>
      <c r="H5" s="274"/>
    </row>
    <row r="6" spans="1:8" ht="15.75" hidden="1">
      <c r="A6" s="316"/>
      <c r="B6" s="274"/>
      <c r="C6" s="274"/>
      <c r="D6" s="274"/>
      <c r="E6" s="274"/>
      <c r="F6" s="274"/>
      <c r="G6" s="274"/>
      <c r="H6" s="274"/>
    </row>
    <row r="7" spans="1:8" ht="15.75" hidden="1">
      <c r="A7" s="113"/>
      <c r="B7" s="36"/>
      <c r="C7" s="36"/>
      <c r="D7" s="36"/>
      <c r="E7" s="36"/>
      <c r="F7" s="36"/>
      <c r="G7" s="36"/>
      <c r="H7" s="36"/>
    </row>
    <row r="8" spans="1:8" ht="14.25" customHeight="1" hidden="1">
      <c r="A8" s="113"/>
      <c r="B8" s="36"/>
      <c r="C8" s="36"/>
      <c r="D8" s="36"/>
      <c r="E8" s="36"/>
      <c r="F8" s="36"/>
      <c r="G8" s="36"/>
      <c r="H8" s="36"/>
    </row>
    <row r="9" spans="1:8" ht="15.75" hidden="1">
      <c r="A9" s="113"/>
      <c r="B9" s="36"/>
      <c r="C9" s="36"/>
      <c r="D9" s="36"/>
      <c r="E9" s="36"/>
      <c r="F9" s="36"/>
      <c r="G9" s="36"/>
      <c r="H9" s="36"/>
    </row>
    <row r="10" spans="1:8" ht="15.75" hidden="1">
      <c r="A10" s="113"/>
      <c r="B10" s="36"/>
      <c r="C10" s="36"/>
      <c r="D10" s="36"/>
      <c r="E10" s="36"/>
      <c r="F10" s="36"/>
      <c r="G10" s="36"/>
      <c r="H10" s="36"/>
    </row>
    <row r="11" spans="1:8" ht="15.75" hidden="1">
      <c r="A11" s="113"/>
      <c r="B11" s="36"/>
      <c r="C11" s="36"/>
      <c r="D11" s="36"/>
      <c r="E11" s="36"/>
      <c r="F11" s="36"/>
      <c r="G11" s="36"/>
      <c r="H11" s="36"/>
    </row>
    <row r="12" spans="1:8" ht="15.75" hidden="1">
      <c r="A12" s="113"/>
      <c r="B12" s="36"/>
      <c r="C12" s="36"/>
      <c r="D12" s="36"/>
      <c r="E12" s="36"/>
      <c r="F12" s="36"/>
      <c r="G12" s="36"/>
      <c r="H12" s="36"/>
    </row>
    <row r="13" spans="1:8" ht="15.75" hidden="1">
      <c r="A13" s="113"/>
      <c r="B13" s="36"/>
      <c r="C13" s="36"/>
      <c r="D13" s="36"/>
      <c r="E13" s="36"/>
      <c r="F13" s="36"/>
      <c r="G13" s="36"/>
      <c r="H13" s="36"/>
    </row>
    <row r="14" spans="1:8" ht="15.75" hidden="1">
      <c r="A14" s="36"/>
      <c r="B14" s="36"/>
      <c r="C14" s="36"/>
      <c r="D14" s="36"/>
      <c r="E14" s="36"/>
      <c r="F14" s="36"/>
      <c r="G14" s="36"/>
      <c r="H14" s="51"/>
    </row>
    <row r="15" spans="1:8" ht="56.25" customHeight="1" hidden="1">
      <c r="A15" s="115"/>
      <c r="B15" s="115"/>
      <c r="C15" s="115"/>
      <c r="D15" s="115"/>
      <c r="E15" s="115"/>
      <c r="F15" s="115"/>
      <c r="G15" s="115"/>
      <c r="H15" s="115"/>
    </row>
    <row r="16" spans="1:8" ht="10.5" customHeight="1" hidden="1">
      <c r="A16" s="110"/>
      <c r="B16" s="60"/>
      <c r="C16" s="114"/>
      <c r="D16" s="114"/>
      <c r="E16" s="114"/>
      <c r="F16" s="114"/>
      <c r="G16" s="60"/>
      <c r="H16" s="60"/>
    </row>
    <row r="17" spans="1:8" ht="39.75" customHeight="1" hidden="1">
      <c r="A17" s="110"/>
      <c r="B17" s="60"/>
      <c r="C17" s="114"/>
      <c r="D17" s="114"/>
      <c r="E17" s="60"/>
      <c r="F17" s="60"/>
      <c r="G17" s="60"/>
      <c r="H17" s="60"/>
    </row>
    <row r="18" spans="1:8" ht="39.75" customHeight="1" hidden="1">
      <c r="A18" s="110"/>
      <c r="B18" s="60"/>
      <c r="C18" s="114"/>
      <c r="D18" s="114"/>
      <c r="E18" s="60"/>
      <c r="F18" s="60"/>
      <c r="G18" s="60"/>
      <c r="H18" s="60"/>
    </row>
    <row r="19" spans="1:8" ht="31.5" customHeight="1" hidden="1">
      <c r="A19" s="111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30" spans="1:14" ht="12.75">
      <c r="A30" s="96" t="s">
        <v>171</v>
      </c>
      <c r="B30" s="96"/>
      <c r="C30" s="96"/>
      <c r="D30" s="96"/>
      <c r="E30" s="96"/>
      <c r="F30" s="96"/>
      <c r="G30" s="96"/>
      <c r="H30" s="96"/>
      <c r="I30" s="96"/>
      <c r="N30" t="s">
        <v>166</v>
      </c>
    </row>
    <row r="31" spans="1:9" ht="12.75">
      <c r="A31" s="96"/>
      <c r="B31" s="96"/>
      <c r="C31" s="96"/>
      <c r="D31" s="96"/>
      <c r="E31" s="96"/>
      <c r="F31" s="96"/>
      <c r="G31" s="96"/>
      <c r="H31" s="96"/>
      <c r="I31" s="96"/>
    </row>
    <row r="32" spans="1:14" ht="12.75">
      <c r="A32" s="116"/>
      <c r="B32" s="116"/>
      <c r="C32" s="116"/>
      <c r="D32" s="116"/>
      <c r="E32" s="116"/>
      <c r="F32" s="116"/>
      <c r="G32" s="116"/>
      <c r="H32" s="116"/>
      <c r="I32" s="116"/>
      <c r="J32" s="117"/>
      <c r="K32" s="117"/>
      <c r="L32" s="117"/>
      <c r="M32" s="117"/>
      <c r="N32" s="117"/>
    </row>
    <row r="33" spans="1:14" ht="12.75">
      <c r="A33" s="106" t="s">
        <v>167</v>
      </c>
      <c r="B33" s="106"/>
      <c r="C33" s="106"/>
      <c r="D33" s="106"/>
      <c r="E33" s="106" t="s">
        <v>168</v>
      </c>
      <c r="F33" s="106"/>
      <c r="G33" s="105" t="s">
        <v>304</v>
      </c>
      <c r="H33" s="106"/>
      <c r="I33" s="106"/>
      <c r="J33" s="105" t="s">
        <v>350</v>
      </c>
      <c r="K33" s="105" t="s">
        <v>392</v>
      </c>
      <c r="L33" s="118" t="s">
        <v>392</v>
      </c>
      <c r="M33" s="118" t="s">
        <v>392</v>
      </c>
      <c r="N33" s="118" t="s">
        <v>392</v>
      </c>
    </row>
    <row r="34" spans="1:14" ht="12.75">
      <c r="A34" s="119"/>
      <c r="B34" s="119"/>
      <c r="C34" s="119"/>
      <c r="D34" s="119"/>
      <c r="E34" s="119"/>
      <c r="F34" s="119"/>
      <c r="G34" s="82" t="s">
        <v>397</v>
      </c>
      <c r="H34" s="119"/>
      <c r="I34" s="119"/>
      <c r="J34" s="82" t="s">
        <v>351</v>
      </c>
      <c r="K34" s="82" t="s">
        <v>442</v>
      </c>
      <c r="L34" s="227" t="s">
        <v>504</v>
      </c>
      <c r="M34" s="227" t="s">
        <v>368</v>
      </c>
      <c r="N34" s="227" t="s">
        <v>540</v>
      </c>
    </row>
    <row r="35" spans="1:12" ht="12.75">
      <c r="A35" s="106"/>
      <c r="B35" s="106"/>
      <c r="C35" s="106"/>
      <c r="D35" s="106"/>
      <c r="E35" s="106"/>
      <c r="F35" s="106"/>
      <c r="G35" s="105"/>
      <c r="H35" s="106"/>
      <c r="I35" s="106"/>
      <c r="J35" s="105"/>
      <c r="K35" s="105"/>
      <c r="L35" s="120"/>
    </row>
    <row r="36" spans="11:12" ht="12.75">
      <c r="K36" s="36"/>
      <c r="L36" s="36"/>
    </row>
    <row r="37" spans="1:12" ht="12.75">
      <c r="A37" s="121" t="s">
        <v>3</v>
      </c>
      <c r="G37" s="122"/>
      <c r="J37" s="122"/>
      <c r="K37" s="125"/>
      <c r="L37" s="108"/>
    </row>
    <row r="38" spans="1:14" ht="12.75">
      <c r="A38" t="s">
        <v>9</v>
      </c>
      <c r="E38">
        <v>11737</v>
      </c>
      <c r="G38" s="122">
        <v>26440</v>
      </c>
      <c r="J38" s="122">
        <v>13530</v>
      </c>
      <c r="K38" s="125">
        <v>13530</v>
      </c>
      <c r="L38" s="125">
        <v>13530</v>
      </c>
      <c r="M38" s="237">
        <v>13530</v>
      </c>
      <c r="N38" s="237">
        <v>13530</v>
      </c>
    </row>
    <row r="39" spans="1:14" ht="12.75">
      <c r="A39" t="s">
        <v>172</v>
      </c>
      <c r="G39" s="122">
        <v>2665</v>
      </c>
      <c r="J39" s="122">
        <v>3808</v>
      </c>
      <c r="K39" s="125">
        <v>3808</v>
      </c>
      <c r="L39" s="125">
        <v>3808</v>
      </c>
      <c r="M39" s="237">
        <v>3808</v>
      </c>
      <c r="N39" s="237">
        <v>3808</v>
      </c>
    </row>
    <row r="40" spans="1:14" ht="12.75">
      <c r="A40" t="s">
        <v>42</v>
      </c>
      <c r="E40" s="96">
        <v>31928</v>
      </c>
      <c r="G40" s="123">
        <f aca="true" t="shared" si="0" ref="G40:N40">SUM(G38:G39)</f>
        <v>29105</v>
      </c>
      <c r="H40" s="123">
        <f t="shared" si="0"/>
        <v>0</v>
      </c>
      <c r="I40" s="123">
        <f t="shared" si="0"/>
        <v>0</v>
      </c>
      <c r="J40" s="123">
        <f t="shared" si="0"/>
        <v>17338</v>
      </c>
      <c r="K40" s="123">
        <f t="shared" si="0"/>
        <v>17338</v>
      </c>
      <c r="L40" s="123">
        <f t="shared" si="0"/>
        <v>17338</v>
      </c>
      <c r="M40" s="123">
        <f t="shared" si="0"/>
        <v>17338</v>
      </c>
      <c r="N40" s="123">
        <f t="shared" si="0"/>
        <v>17338</v>
      </c>
    </row>
    <row r="41" spans="5:12" ht="12.75">
      <c r="E41" s="96"/>
      <c r="G41" s="123"/>
      <c r="H41" s="123"/>
      <c r="I41" s="123"/>
      <c r="J41" s="123"/>
      <c r="K41" s="126"/>
      <c r="L41" s="126"/>
    </row>
    <row r="42" spans="5:12" ht="12.75">
      <c r="E42" s="96"/>
      <c r="G42" s="123"/>
      <c r="H42" s="123"/>
      <c r="I42" s="123"/>
      <c r="J42" s="123"/>
      <c r="K42" s="126"/>
      <c r="L42" s="126"/>
    </row>
    <row r="43" spans="1:12" ht="12.75">
      <c r="A43" s="136" t="s">
        <v>398</v>
      </c>
      <c r="E43" s="96"/>
      <c r="G43" s="123"/>
      <c r="H43" s="123"/>
      <c r="I43" s="123"/>
      <c r="J43" s="123"/>
      <c r="K43" s="126"/>
      <c r="L43" s="126"/>
    </row>
    <row r="44" spans="1:14" ht="12.75">
      <c r="A44" t="s">
        <v>9</v>
      </c>
      <c r="E44" s="96"/>
      <c r="G44" s="123"/>
      <c r="H44" s="123"/>
      <c r="I44" s="123"/>
      <c r="J44" s="143">
        <v>1283</v>
      </c>
      <c r="K44" s="223">
        <v>1283</v>
      </c>
      <c r="L44" s="223">
        <v>1283</v>
      </c>
      <c r="M44" s="238">
        <v>1283</v>
      </c>
      <c r="N44" s="238">
        <v>1283</v>
      </c>
    </row>
    <row r="45" spans="1:14" ht="12.75">
      <c r="A45" t="s">
        <v>42</v>
      </c>
      <c r="E45" s="96"/>
      <c r="G45" s="123"/>
      <c r="H45" s="123"/>
      <c r="I45" s="123"/>
      <c r="J45" s="123">
        <f>SUM(J44)</f>
        <v>1283</v>
      </c>
      <c r="K45" s="123">
        <f>SUM(K44)</f>
        <v>1283</v>
      </c>
      <c r="L45" s="123">
        <f>SUM(L44)</f>
        <v>1283</v>
      </c>
      <c r="M45" s="123">
        <f>SUM(M44)</f>
        <v>1283</v>
      </c>
      <c r="N45" s="123">
        <f>SUM(N44)</f>
        <v>1283</v>
      </c>
    </row>
    <row r="46" spans="7:12" ht="12.75">
      <c r="G46" s="122"/>
      <c r="J46" s="122"/>
      <c r="K46" s="125"/>
      <c r="L46" s="108"/>
    </row>
    <row r="47" spans="7:12" ht="12.75">
      <c r="G47" s="122"/>
      <c r="J47" s="122"/>
      <c r="K47" s="125"/>
      <c r="L47" s="108"/>
    </row>
    <row r="48" spans="1:12" ht="12.75">
      <c r="A48" s="121" t="s">
        <v>4</v>
      </c>
      <c r="K48" s="36"/>
      <c r="L48" s="108"/>
    </row>
    <row r="49" spans="1:14" ht="12.75">
      <c r="A49" t="s">
        <v>7</v>
      </c>
      <c r="G49" s="85">
        <v>69759</v>
      </c>
      <c r="J49" s="85">
        <v>70092</v>
      </c>
      <c r="K49" s="107">
        <v>70420</v>
      </c>
      <c r="L49" s="228">
        <v>70561</v>
      </c>
      <c r="M49" s="85">
        <v>70807</v>
      </c>
      <c r="N49" s="149">
        <v>70976</v>
      </c>
    </row>
    <row r="50" spans="1:14" ht="12.75">
      <c r="A50" t="s">
        <v>169</v>
      </c>
      <c r="G50" s="85">
        <v>18817</v>
      </c>
      <c r="J50" s="85">
        <v>17609</v>
      </c>
      <c r="K50" s="107">
        <v>17697</v>
      </c>
      <c r="L50" s="228">
        <v>17735</v>
      </c>
      <c r="M50" s="85">
        <v>17801</v>
      </c>
      <c r="N50" s="149">
        <v>17848</v>
      </c>
    </row>
    <row r="51" spans="1:14" ht="12.75">
      <c r="A51" t="s">
        <v>9</v>
      </c>
      <c r="G51" s="85">
        <v>16242</v>
      </c>
      <c r="J51" s="85">
        <v>16428</v>
      </c>
      <c r="K51" s="107">
        <v>16428</v>
      </c>
      <c r="L51" s="228">
        <v>16428</v>
      </c>
      <c r="M51" s="85">
        <v>16046</v>
      </c>
      <c r="N51" s="149">
        <v>16046</v>
      </c>
    </row>
    <row r="52" spans="1:14" ht="12.75">
      <c r="A52" t="s">
        <v>172</v>
      </c>
      <c r="G52" s="85">
        <v>500</v>
      </c>
      <c r="J52" s="85">
        <v>500</v>
      </c>
      <c r="K52" s="107">
        <v>500</v>
      </c>
      <c r="L52" s="228">
        <v>500</v>
      </c>
      <c r="M52" s="85">
        <v>500</v>
      </c>
      <c r="N52" s="149">
        <v>500</v>
      </c>
    </row>
    <row r="53" spans="1:14" ht="12.75">
      <c r="A53" t="s">
        <v>42</v>
      </c>
      <c r="G53" s="98">
        <f aca="true" t="shared" si="1" ref="G53:N53">SUM(G49:G52)</f>
        <v>105318</v>
      </c>
      <c r="H53">
        <f t="shared" si="1"/>
        <v>0</v>
      </c>
      <c r="I53">
        <f t="shared" si="1"/>
        <v>0</v>
      </c>
      <c r="J53" s="98">
        <f t="shared" si="1"/>
        <v>104629</v>
      </c>
      <c r="K53" s="98">
        <f t="shared" si="1"/>
        <v>105045</v>
      </c>
      <c r="L53" s="98">
        <f t="shared" si="1"/>
        <v>105224</v>
      </c>
      <c r="M53" s="98">
        <f t="shared" si="1"/>
        <v>105154</v>
      </c>
      <c r="N53" s="98">
        <f t="shared" si="1"/>
        <v>105370</v>
      </c>
    </row>
    <row r="54" spans="11:12" ht="12.75">
      <c r="K54" s="36"/>
      <c r="L54" s="229"/>
    </row>
    <row r="55" spans="11:12" ht="12.75">
      <c r="K55" s="36"/>
      <c r="L55" s="229"/>
    </row>
    <row r="56" spans="1:14" ht="12.75">
      <c r="A56" s="96" t="s">
        <v>173</v>
      </c>
      <c r="B56" s="96"/>
      <c r="C56" s="96"/>
      <c r="D56" s="96"/>
      <c r="E56" s="96"/>
      <c r="F56" s="96"/>
      <c r="G56" s="124">
        <f>G53+G40</f>
        <v>134423</v>
      </c>
      <c r="H56" s="124">
        <f>H53+H40</f>
        <v>0</v>
      </c>
      <c r="I56" s="124">
        <f>I53+I40</f>
        <v>0</v>
      </c>
      <c r="J56" s="124">
        <f>J53+J40+J45</f>
        <v>123250</v>
      </c>
      <c r="K56" s="124">
        <f>K53+K40+K45</f>
        <v>123666</v>
      </c>
      <c r="L56" s="124">
        <f>L53+L40+L45</f>
        <v>123845</v>
      </c>
      <c r="M56" s="124">
        <f>M53+M40+M45</f>
        <v>123775</v>
      </c>
      <c r="N56" s="124">
        <f>N53+N40+N45</f>
        <v>123991</v>
      </c>
    </row>
    <row r="57" spans="11:12" ht="12.75">
      <c r="K57" s="36"/>
      <c r="L57" s="229"/>
    </row>
    <row r="58" spans="1:14" ht="12.75">
      <c r="A58" s="96" t="s">
        <v>7</v>
      </c>
      <c r="G58" s="124">
        <f aca="true" t="shared" si="2" ref="G58:N59">G49</f>
        <v>69759</v>
      </c>
      <c r="H58" s="124">
        <f t="shared" si="2"/>
        <v>0</v>
      </c>
      <c r="I58" s="124">
        <f t="shared" si="2"/>
        <v>0</v>
      </c>
      <c r="J58" s="124">
        <f t="shared" si="2"/>
        <v>70092</v>
      </c>
      <c r="K58" s="124">
        <f t="shared" si="2"/>
        <v>70420</v>
      </c>
      <c r="L58" s="124">
        <f t="shared" si="2"/>
        <v>70561</v>
      </c>
      <c r="M58" s="124">
        <f t="shared" si="2"/>
        <v>70807</v>
      </c>
      <c r="N58" s="124">
        <f t="shared" si="2"/>
        <v>70976</v>
      </c>
    </row>
    <row r="59" spans="1:14" ht="12.75">
      <c r="A59" s="96" t="s">
        <v>169</v>
      </c>
      <c r="G59" s="124">
        <f t="shared" si="2"/>
        <v>18817</v>
      </c>
      <c r="H59" s="124">
        <f t="shared" si="2"/>
        <v>0</v>
      </c>
      <c r="I59" s="124">
        <f t="shared" si="2"/>
        <v>0</v>
      </c>
      <c r="J59" s="124">
        <f t="shared" si="2"/>
        <v>17609</v>
      </c>
      <c r="K59" s="124">
        <f t="shared" si="2"/>
        <v>17697</v>
      </c>
      <c r="L59" s="124">
        <f t="shared" si="2"/>
        <v>17735</v>
      </c>
      <c r="M59" s="124">
        <f t="shared" si="2"/>
        <v>17801</v>
      </c>
      <c r="N59" s="124">
        <f t="shared" si="2"/>
        <v>17848</v>
      </c>
    </row>
    <row r="60" spans="1:14" ht="12.75">
      <c r="A60" s="96" t="s">
        <v>9</v>
      </c>
      <c r="G60" s="124">
        <f aca="true" t="shared" si="3" ref="G60:N60">G38+G51+G44</f>
        <v>42682</v>
      </c>
      <c r="H60" s="124">
        <f t="shared" si="3"/>
        <v>0</v>
      </c>
      <c r="I60" s="124">
        <f t="shared" si="3"/>
        <v>0</v>
      </c>
      <c r="J60" s="124">
        <f t="shared" si="3"/>
        <v>31241</v>
      </c>
      <c r="K60" s="124">
        <f t="shared" si="3"/>
        <v>31241</v>
      </c>
      <c r="L60" s="124">
        <f t="shared" si="3"/>
        <v>31241</v>
      </c>
      <c r="M60" s="124">
        <f t="shared" si="3"/>
        <v>30859</v>
      </c>
      <c r="N60" s="124">
        <f t="shared" si="3"/>
        <v>30859</v>
      </c>
    </row>
    <row r="61" spans="1:14" ht="12.75">
      <c r="A61" s="96" t="s">
        <v>172</v>
      </c>
      <c r="G61" s="124">
        <f aca="true" t="shared" si="4" ref="G61:N61">G39+G52</f>
        <v>3165</v>
      </c>
      <c r="H61" s="124">
        <f t="shared" si="4"/>
        <v>0</v>
      </c>
      <c r="I61" s="124">
        <f t="shared" si="4"/>
        <v>0</v>
      </c>
      <c r="J61" s="124">
        <f t="shared" si="4"/>
        <v>4308</v>
      </c>
      <c r="K61" s="124">
        <f t="shared" si="4"/>
        <v>4308</v>
      </c>
      <c r="L61" s="124">
        <f t="shared" si="4"/>
        <v>4308</v>
      </c>
      <c r="M61" s="124">
        <f t="shared" si="4"/>
        <v>4308</v>
      </c>
      <c r="N61" s="124">
        <f t="shared" si="4"/>
        <v>4308</v>
      </c>
    </row>
    <row r="62" spans="1:14" ht="12.75">
      <c r="A62" s="96" t="s">
        <v>42</v>
      </c>
      <c r="G62" s="124">
        <f aca="true" t="shared" si="5" ref="G62:N62">SUM(G58:G61)</f>
        <v>134423</v>
      </c>
      <c r="H62" s="124">
        <f t="shared" si="5"/>
        <v>0</v>
      </c>
      <c r="I62" s="124">
        <f t="shared" si="5"/>
        <v>0</v>
      </c>
      <c r="J62" s="124">
        <f t="shared" si="5"/>
        <v>123250</v>
      </c>
      <c r="K62" s="124">
        <f t="shared" si="5"/>
        <v>123666</v>
      </c>
      <c r="L62" s="124">
        <f t="shared" si="5"/>
        <v>123845</v>
      </c>
      <c r="M62" s="124">
        <f t="shared" si="5"/>
        <v>123775</v>
      </c>
      <c r="N62" s="124">
        <f t="shared" si="5"/>
        <v>123991</v>
      </c>
    </row>
  </sheetData>
  <mergeCells count="4">
    <mergeCell ref="A1:H1"/>
    <mergeCell ref="A4:H4"/>
    <mergeCell ref="A5:H5"/>
    <mergeCell ref="A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&amp;R4/C. sz. melléklet a /2012.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Q48" sqref="Q48"/>
    </sheetView>
  </sheetViews>
  <sheetFormatPr defaultColWidth="9.140625" defaultRowHeight="12.75"/>
  <cols>
    <col min="1" max="1" width="16.8515625" style="0" customWidth="1"/>
    <col min="4" max="4" width="4.28125" style="0" customWidth="1"/>
    <col min="5" max="5" width="0.13671875" style="0" hidden="1" customWidth="1"/>
    <col min="6" max="6" width="10.57421875" style="0" hidden="1" customWidth="1"/>
    <col min="7" max="7" width="15.8515625" style="0" hidden="1" customWidth="1"/>
    <col min="8" max="8" width="10.140625" style="0" hidden="1" customWidth="1"/>
    <col min="9" max="9" width="9.140625" style="0" hidden="1" customWidth="1"/>
    <col min="10" max="14" width="14.00390625" style="0" customWidth="1"/>
  </cols>
  <sheetData>
    <row r="1" spans="1:8" ht="0.75" customHeight="1">
      <c r="A1" s="316"/>
      <c r="B1" s="274"/>
      <c r="C1" s="274"/>
      <c r="D1" s="274"/>
      <c r="E1" s="274"/>
      <c r="F1" s="274"/>
      <c r="G1" s="274"/>
      <c r="H1" s="274"/>
    </row>
    <row r="2" spans="1:8" ht="15.75" hidden="1">
      <c r="A2" s="112"/>
      <c r="B2" s="36"/>
      <c r="C2" s="36"/>
      <c r="D2" s="36"/>
      <c r="E2" s="36"/>
      <c r="F2" s="36"/>
      <c r="G2" s="36"/>
      <c r="H2" s="36"/>
    </row>
    <row r="3" spans="1:8" ht="15.75" hidden="1">
      <c r="A3" s="316"/>
      <c r="B3" s="274"/>
      <c r="C3" s="274"/>
      <c r="D3" s="274"/>
      <c r="E3" s="274"/>
      <c r="F3" s="274"/>
      <c r="G3" s="274"/>
      <c r="H3" s="274"/>
    </row>
    <row r="4" spans="1:8" ht="15.75" hidden="1">
      <c r="A4" s="316"/>
      <c r="B4" s="274"/>
      <c r="C4" s="274"/>
      <c r="D4" s="274"/>
      <c r="E4" s="274"/>
      <c r="F4" s="274"/>
      <c r="G4" s="274"/>
      <c r="H4" s="274"/>
    </row>
    <row r="5" spans="1:8" ht="15.75" hidden="1">
      <c r="A5" s="316"/>
      <c r="B5" s="274"/>
      <c r="C5" s="274"/>
      <c r="D5" s="274"/>
      <c r="E5" s="274"/>
      <c r="F5" s="274"/>
      <c r="G5" s="274"/>
      <c r="H5" s="274"/>
    </row>
    <row r="6" spans="1:8" ht="15.75" hidden="1">
      <c r="A6" s="113"/>
      <c r="B6" s="36"/>
      <c r="C6" s="36"/>
      <c r="D6" s="36"/>
      <c r="E6" s="36"/>
      <c r="F6" s="36"/>
      <c r="G6" s="36"/>
      <c r="H6" s="36"/>
    </row>
    <row r="7" spans="1:8" ht="15.75" hidden="1">
      <c r="A7" s="113"/>
      <c r="B7" s="36"/>
      <c r="C7" s="36"/>
      <c r="D7" s="36"/>
      <c r="E7" s="36"/>
      <c r="F7" s="36"/>
      <c r="G7" s="36"/>
      <c r="H7" s="36"/>
    </row>
    <row r="8" spans="1:8" ht="15.75" hidden="1">
      <c r="A8" s="113"/>
      <c r="B8" s="36"/>
      <c r="C8" s="36"/>
      <c r="D8" s="36"/>
      <c r="E8" s="36"/>
      <c r="F8" s="36"/>
      <c r="G8" s="36"/>
      <c r="H8" s="36"/>
    </row>
    <row r="9" spans="1:8" ht="15.75" hidden="1">
      <c r="A9" s="113"/>
      <c r="B9" s="36"/>
      <c r="C9" s="36"/>
      <c r="D9" s="36"/>
      <c r="E9" s="36"/>
      <c r="F9" s="36"/>
      <c r="G9" s="36"/>
      <c r="H9" s="36"/>
    </row>
    <row r="10" spans="1:8" ht="15.75" hidden="1">
      <c r="A10" s="113"/>
      <c r="B10" s="36"/>
      <c r="C10" s="36"/>
      <c r="D10" s="36"/>
      <c r="E10" s="36"/>
      <c r="F10" s="36"/>
      <c r="G10" s="36"/>
      <c r="H10" s="36"/>
    </row>
    <row r="11" spans="1:8" ht="15.75" hidden="1">
      <c r="A11" s="29"/>
      <c r="B11" s="36"/>
      <c r="C11" s="36"/>
      <c r="D11" s="36"/>
      <c r="E11" s="36"/>
      <c r="F11" s="36"/>
      <c r="G11" s="36"/>
      <c r="H11" s="36"/>
    </row>
    <row r="12" spans="1:8" ht="0.75" customHeight="1" hidden="1">
      <c r="A12" s="36"/>
      <c r="B12" s="36"/>
      <c r="C12" s="36"/>
      <c r="D12" s="36"/>
      <c r="E12" s="36"/>
      <c r="F12" s="36"/>
      <c r="G12" s="36"/>
      <c r="H12" s="51"/>
    </row>
    <row r="13" spans="1:8" ht="14.25" hidden="1">
      <c r="A13" s="111"/>
      <c r="B13" s="115"/>
      <c r="C13" s="115"/>
      <c r="D13" s="115"/>
      <c r="E13" s="115"/>
      <c r="F13" s="115"/>
      <c r="G13" s="115"/>
      <c r="H13" s="115"/>
    </row>
    <row r="14" spans="1:8" ht="39.75" customHeight="1" hidden="1">
      <c r="A14" s="110"/>
      <c r="B14" s="60"/>
      <c r="C14" s="50"/>
      <c r="D14" s="60"/>
      <c r="E14" s="127"/>
      <c r="F14" s="127"/>
      <c r="G14" s="60"/>
      <c r="H14" s="60"/>
    </row>
    <row r="15" spans="1:8" ht="39.75" customHeight="1" hidden="1">
      <c r="A15" s="110"/>
      <c r="B15" s="60"/>
      <c r="C15" s="50"/>
      <c r="D15" s="50"/>
      <c r="E15" s="50"/>
      <c r="F15" s="50"/>
      <c r="G15" s="60"/>
      <c r="H15" s="60"/>
    </row>
    <row r="16" spans="1:8" ht="15.75" hidden="1">
      <c r="A16" s="111"/>
      <c r="B16" s="49"/>
      <c r="C16" s="49"/>
      <c r="D16" s="49"/>
      <c r="E16" s="49"/>
      <c r="F16" s="49"/>
      <c r="G16" s="49"/>
      <c r="H16" s="49"/>
    </row>
    <row r="17" ht="15.75">
      <c r="A17" s="2"/>
    </row>
    <row r="20" spans="1:14" ht="12.75">
      <c r="A20" s="96" t="s">
        <v>165</v>
      </c>
      <c r="B20" s="96"/>
      <c r="C20" s="96"/>
      <c r="D20" s="96"/>
      <c r="E20" s="96"/>
      <c r="F20" s="96"/>
      <c r="G20" s="96"/>
      <c r="H20" s="96"/>
      <c r="I20" s="96"/>
      <c r="N20" t="s">
        <v>166</v>
      </c>
    </row>
    <row r="21" spans="1:9" ht="12.75">
      <c r="A21" s="96"/>
      <c r="B21" s="96"/>
      <c r="C21" s="96"/>
      <c r="D21" s="96"/>
      <c r="E21" s="96"/>
      <c r="F21" s="96"/>
      <c r="G21" s="96"/>
      <c r="H21" s="96"/>
      <c r="I21" s="96"/>
    </row>
    <row r="22" spans="1:14" ht="12.75">
      <c r="A22" s="116"/>
      <c r="B22" s="116"/>
      <c r="C22" s="116"/>
      <c r="D22" s="116"/>
      <c r="E22" s="116"/>
      <c r="F22" s="116"/>
      <c r="G22" s="116"/>
      <c r="H22" s="116"/>
      <c r="I22" s="116"/>
      <c r="J22" s="117"/>
      <c r="K22" s="117"/>
      <c r="L22" s="117"/>
      <c r="M22" s="117"/>
      <c r="N22" s="117"/>
    </row>
    <row r="23" spans="1:14" ht="12.75">
      <c r="A23" s="106" t="s">
        <v>167</v>
      </c>
      <c r="B23" s="106"/>
      <c r="C23" s="106"/>
      <c r="D23" s="106"/>
      <c r="E23" s="106" t="s">
        <v>168</v>
      </c>
      <c r="F23" s="106"/>
      <c r="G23" s="105" t="s">
        <v>304</v>
      </c>
      <c r="H23" s="106"/>
      <c r="I23" s="106"/>
      <c r="J23" s="105" t="s">
        <v>350</v>
      </c>
      <c r="K23" s="105" t="s">
        <v>350</v>
      </c>
      <c r="L23" s="118" t="s">
        <v>392</v>
      </c>
      <c r="M23" s="118" t="s">
        <v>392</v>
      </c>
      <c r="N23" s="118" t="s">
        <v>392</v>
      </c>
    </row>
    <row r="24" spans="1:14" ht="12.75">
      <c r="A24" s="119"/>
      <c r="B24" s="119"/>
      <c r="C24" s="119"/>
      <c r="D24" s="119"/>
      <c r="E24" s="119"/>
      <c r="F24" s="119"/>
      <c r="G24" s="82" t="s">
        <v>397</v>
      </c>
      <c r="H24" s="119"/>
      <c r="I24" s="119"/>
      <c r="J24" s="82" t="s">
        <v>351</v>
      </c>
      <c r="K24" s="82" t="s">
        <v>442</v>
      </c>
      <c r="L24" s="227" t="s">
        <v>504</v>
      </c>
      <c r="M24" s="227" t="s">
        <v>368</v>
      </c>
      <c r="N24" s="227" t="s">
        <v>540</v>
      </c>
    </row>
    <row r="25" spans="1:12" ht="12.75">
      <c r="A25" s="106"/>
      <c r="B25" s="106"/>
      <c r="C25" s="106"/>
      <c r="D25" s="106"/>
      <c r="E25" s="106"/>
      <c r="F25" s="106"/>
      <c r="G25" s="105"/>
      <c r="H25" s="106"/>
      <c r="I25" s="106"/>
      <c r="J25" s="105"/>
      <c r="K25" s="105"/>
      <c r="L25" s="120"/>
    </row>
    <row r="26" spans="11:12" ht="12.75">
      <c r="K26" s="36"/>
      <c r="L26" s="36"/>
    </row>
    <row r="27" spans="1:12" ht="12.75">
      <c r="A27" s="121" t="s">
        <v>487</v>
      </c>
      <c r="G27" s="122"/>
      <c r="J27" s="122"/>
      <c r="K27" s="125"/>
      <c r="L27" s="108"/>
    </row>
    <row r="28" spans="1:14" ht="12.75">
      <c r="A28" s="100" t="s">
        <v>7</v>
      </c>
      <c r="B28" s="73"/>
      <c r="C28" s="73"/>
      <c r="G28" s="122">
        <v>7762</v>
      </c>
      <c r="J28" s="122">
        <v>9357</v>
      </c>
      <c r="K28" s="125">
        <v>9582</v>
      </c>
      <c r="L28" s="230">
        <v>9592</v>
      </c>
      <c r="M28" s="85">
        <v>9610</v>
      </c>
      <c r="N28" s="85">
        <v>9618</v>
      </c>
    </row>
    <row r="29" spans="1:14" ht="12.75">
      <c r="A29" s="100" t="s">
        <v>169</v>
      </c>
      <c r="B29" s="73"/>
      <c r="C29" s="73"/>
      <c r="G29" s="122">
        <v>2026</v>
      </c>
      <c r="J29" s="122">
        <v>2575</v>
      </c>
      <c r="K29" s="125">
        <v>2631</v>
      </c>
      <c r="L29" s="230">
        <v>2634</v>
      </c>
      <c r="M29" s="85">
        <v>2639</v>
      </c>
      <c r="N29" s="85">
        <v>2641</v>
      </c>
    </row>
    <row r="30" spans="1:14" ht="12.75">
      <c r="A30" t="s">
        <v>9</v>
      </c>
      <c r="E30">
        <v>11737</v>
      </c>
      <c r="G30" s="122">
        <v>15291</v>
      </c>
      <c r="J30" s="122">
        <v>10516</v>
      </c>
      <c r="K30" s="125">
        <v>11458</v>
      </c>
      <c r="L30" s="228">
        <v>11458</v>
      </c>
      <c r="M30" s="85">
        <v>12540</v>
      </c>
      <c r="N30" s="85">
        <v>12540</v>
      </c>
    </row>
    <row r="31" spans="1:14" ht="12.75">
      <c r="A31" t="s">
        <v>42</v>
      </c>
      <c r="E31" s="96">
        <v>31928</v>
      </c>
      <c r="G31" s="123">
        <f aca="true" t="shared" si="0" ref="G31:N31">SUM(G28:G30)</f>
        <v>25079</v>
      </c>
      <c r="H31" s="123">
        <f t="shared" si="0"/>
        <v>0</v>
      </c>
      <c r="I31" s="123">
        <f t="shared" si="0"/>
        <v>0</v>
      </c>
      <c r="J31" s="123">
        <f t="shared" si="0"/>
        <v>22448</v>
      </c>
      <c r="K31" s="123">
        <f t="shared" si="0"/>
        <v>23671</v>
      </c>
      <c r="L31" s="123">
        <f t="shared" si="0"/>
        <v>23684</v>
      </c>
      <c r="M31" s="123">
        <f t="shared" si="0"/>
        <v>24789</v>
      </c>
      <c r="N31" s="123">
        <f t="shared" si="0"/>
        <v>24799</v>
      </c>
    </row>
    <row r="32" spans="7:12" ht="12.75">
      <c r="G32" s="122"/>
      <c r="J32" s="122"/>
      <c r="K32" s="125"/>
      <c r="L32" s="229"/>
    </row>
    <row r="33" spans="11:12" ht="12.75">
      <c r="K33" s="36"/>
      <c r="L33" s="229"/>
    </row>
    <row r="34" spans="1:12" ht="12.75">
      <c r="A34" s="121" t="s">
        <v>488</v>
      </c>
      <c r="K34" s="36"/>
      <c r="L34" s="229"/>
    </row>
    <row r="35" spans="1:14" ht="12.75">
      <c r="A35" t="s">
        <v>7</v>
      </c>
      <c r="G35" s="85">
        <v>3661</v>
      </c>
      <c r="J35" s="85">
        <v>4179</v>
      </c>
      <c r="K35" s="107">
        <v>4193</v>
      </c>
      <c r="L35" s="228">
        <v>4199</v>
      </c>
      <c r="M35" s="85">
        <v>4210</v>
      </c>
      <c r="N35" s="149">
        <v>4227</v>
      </c>
    </row>
    <row r="36" spans="1:14" ht="12.75">
      <c r="A36" t="s">
        <v>169</v>
      </c>
      <c r="G36" s="85">
        <v>979</v>
      </c>
      <c r="J36" s="85">
        <v>995</v>
      </c>
      <c r="K36" s="107">
        <v>999</v>
      </c>
      <c r="L36" s="228">
        <v>1001</v>
      </c>
      <c r="M36" s="85">
        <v>1004</v>
      </c>
      <c r="N36" s="149">
        <v>1007</v>
      </c>
    </row>
    <row r="37" spans="1:14" ht="12.75">
      <c r="A37" t="s">
        <v>9</v>
      </c>
      <c r="G37" s="85">
        <v>3942</v>
      </c>
      <c r="J37" s="85">
        <v>1832</v>
      </c>
      <c r="K37" s="107">
        <v>1832</v>
      </c>
      <c r="L37" s="228">
        <v>1832</v>
      </c>
      <c r="M37" s="85">
        <v>2042</v>
      </c>
      <c r="N37" s="149">
        <v>2042</v>
      </c>
    </row>
    <row r="38" spans="1:14" ht="12.75">
      <c r="A38" t="s">
        <v>42</v>
      </c>
      <c r="G38" s="98">
        <f aca="true" t="shared" si="1" ref="G38:N38">SUM(G35:G37)</f>
        <v>8582</v>
      </c>
      <c r="H38">
        <f t="shared" si="1"/>
        <v>0</v>
      </c>
      <c r="I38">
        <f t="shared" si="1"/>
        <v>0</v>
      </c>
      <c r="J38" s="98">
        <f t="shared" si="1"/>
        <v>7006</v>
      </c>
      <c r="K38" s="98">
        <f t="shared" si="1"/>
        <v>7024</v>
      </c>
      <c r="L38" s="98">
        <f t="shared" si="1"/>
        <v>7032</v>
      </c>
      <c r="M38" s="98">
        <f t="shared" si="1"/>
        <v>7256</v>
      </c>
      <c r="N38" s="98">
        <f t="shared" si="1"/>
        <v>7276</v>
      </c>
    </row>
    <row r="39" spans="11:12" ht="12.75">
      <c r="K39" s="36"/>
      <c r="L39" s="229"/>
    </row>
    <row r="40" spans="11:12" ht="12.75">
      <c r="K40" s="36"/>
      <c r="L40" s="229"/>
    </row>
    <row r="41" spans="1:14" ht="12.75">
      <c r="A41" s="96" t="s">
        <v>170</v>
      </c>
      <c r="B41" s="96"/>
      <c r="C41" s="96"/>
      <c r="D41" s="96"/>
      <c r="E41" s="96"/>
      <c r="F41" s="96"/>
      <c r="G41" s="124">
        <f aca="true" t="shared" si="2" ref="G41:N41">G31+G38</f>
        <v>33661</v>
      </c>
      <c r="H41" s="124">
        <f t="shared" si="2"/>
        <v>0</v>
      </c>
      <c r="I41" s="124">
        <f t="shared" si="2"/>
        <v>0</v>
      </c>
      <c r="J41" s="124">
        <f t="shared" si="2"/>
        <v>29454</v>
      </c>
      <c r="K41" s="124">
        <f t="shared" si="2"/>
        <v>30695</v>
      </c>
      <c r="L41" s="124">
        <f t="shared" si="2"/>
        <v>30716</v>
      </c>
      <c r="M41" s="124">
        <f t="shared" si="2"/>
        <v>32045</v>
      </c>
      <c r="N41" s="124">
        <f t="shared" si="2"/>
        <v>32075</v>
      </c>
    </row>
    <row r="42" spans="11:12" ht="12.75">
      <c r="K42" s="36"/>
      <c r="L42" s="229"/>
    </row>
    <row r="43" spans="1:14" ht="12.75">
      <c r="A43" s="96" t="s">
        <v>7</v>
      </c>
      <c r="G43" s="124">
        <f aca="true" t="shared" si="3" ref="G43:N45">G28+G35</f>
        <v>11423</v>
      </c>
      <c r="H43" s="124">
        <f t="shared" si="3"/>
        <v>0</v>
      </c>
      <c r="I43" s="124">
        <f t="shared" si="3"/>
        <v>0</v>
      </c>
      <c r="J43" s="124">
        <f t="shared" si="3"/>
        <v>13536</v>
      </c>
      <c r="K43" s="124">
        <f t="shared" si="3"/>
        <v>13775</v>
      </c>
      <c r="L43" s="124">
        <f t="shared" si="3"/>
        <v>13791</v>
      </c>
      <c r="M43" s="124">
        <f t="shared" si="3"/>
        <v>13820</v>
      </c>
      <c r="N43" s="124">
        <f t="shared" si="3"/>
        <v>13845</v>
      </c>
    </row>
    <row r="44" spans="1:14" ht="12.75">
      <c r="A44" s="96" t="s">
        <v>169</v>
      </c>
      <c r="G44" s="124">
        <f t="shared" si="3"/>
        <v>3005</v>
      </c>
      <c r="H44" s="124">
        <f t="shared" si="3"/>
        <v>0</v>
      </c>
      <c r="I44" s="124">
        <f t="shared" si="3"/>
        <v>0</v>
      </c>
      <c r="J44" s="124">
        <f t="shared" si="3"/>
        <v>3570</v>
      </c>
      <c r="K44" s="124">
        <f t="shared" si="3"/>
        <v>3630</v>
      </c>
      <c r="L44" s="124">
        <f t="shared" si="3"/>
        <v>3635</v>
      </c>
      <c r="M44" s="124">
        <f t="shared" si="3"/>
        <v>3643</v>
      </c>
      <c r="N44" s="124">
        <f t="shared" si="3"/>
        <v>3648</v>
      </c>
    </row>
    <row r="45" spans="1:14" ht="12.75">
      <c r="A45" s="96" t="s">
        <v>9</v>
      </c>
      <c r="G45" s="124">
        <f t="shared" si="3"/>
        <v>19233</v>
      </c>
      <c r="H45" s="124">
        <f t="shared" si="3"/>
        <v>0</v>
      </c>
      <c r="I45" s="124">
        <f t="shared" si="3"/>
        <v>0</v>
      </c>
      <c r="J45" s="124">
        <f t="shared" si="3"/>
        <v>12348</v>
      </c>
      <c r="K45" s="124">
        <f t="shared" si="3"/>
        <v>13290</v>
      </c>
      <c r="L45" s="124">
        <f t="shared" si="3"/>
        <v>13290</v>
      </c>
      <c r="M45" s="124">
        <f t="shared" si="3"/>
        <v>14582</v>
      </c>
      <c r="N45" s="124">
        <f t="shared" si="3"/>
        <v>14582</v>
      </c>
    </row>
    <row r="46" spans="1:14" ht="12.75">
      <c r="A46" s="96" t="s">
        <v>42</v>
      </c>
      <c r="G46" s="124">
        <f aca="true" t="shared" si="4" ref="G46:N46">SUM(G43:G45)</f>
        <v>33661</v>
      </c>
      <c r="H46" s="124">
        <f t="shared" si="4"/>
        <v>0</v>
      </c>
      <c r="I46" s="124">
        <f t="shared" si="4"/>
        <v>0</v>
      </c>
      <c r="J46" s="124">
        <f t="shared" si="4"/>
        <v>29454</v>
      </c>
      <c r="K46" s="124">
        <f t="shared" si="4"/>
        <v>30695</v>
      </c>
      <c r="L46" s="124">
        <f t="shared" si="4"/>
        <v>30716</v>
      </c>
      <c r="M46" s="124">
        <f t="shared" si="4"/>
        <v>32045</v>
      </c>
      <c r="N46" s="124">
        <f t="shared" si="4"/>
        <v>32075</v>
      </c>
    </row>
    <row r="47" spans="11:12" ht="12.75">
      <c r="K47" s="36"/>
      <c r="L47" s="36"/>
    </row>
    <row r="48" spans="11:12" ht="12.75">
      <c r="K48" s="36"/>
      <c r="L48" s="36"/>
    </row>
    <row r="49" spans="11:12" ht="12.75">
      <c r="K49" s="36"/>
      <c r="L49" s="36"/>
    </row>
  </sheetData>
  <mergeCells count="4">
    <mergeCell ref="A1:H1"/>
    <mergeCell ref="A3:H3"/>
    <mergeCell ref="A4:H4"/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&amp;R4/D. sz. melléklet a /2012.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58">
      <selection activeCell="G122" sqref="G122"/>
    </sheetView>
  </sheetViews>
  <sheetFormatPr defaultColWidth="9.140625" defaultRowHeight="12.75"/>
  <cols>
    <col min="1" max="1" width="32.8515625" style="21" customWidth="1"/>
    <col min="2" max="2" width="22.7109375" style="20" hidden="1" customWidth="1"/>
    <col min="3" max="4" width="17.421875" style="20" customWidth="1"/>
    <col min="5" max="7" width="17.00390625" style="20" customWidth="1"/>
    <col min="8" max="16384" width="9.140625" style="20" customWidth="1"/>
  </cols>
  <sheetData>
    <row r="1" spans="1:6" ht="0.75" customHeight="1">
      <c r="A1" s="316"/>
      <c r="B1" s="318"/>
      <c r="C1" s="318"/>
      <c r="D1" s="318"/>
      <c r="E1" s="318"/>
      <c r="F1" s="318"/>
    </row>
    <row r="2" spans="1:6" ht="15.75" hidden="1">
      <c r="A2" s="316"/>
      <c r="B2" s="318"/>
      <c r="C2" s="318"/>
      <c r="D2" s="318"/>
      <c r="E2" s="318"/>
      <c r="F2" s="318"/>
    </row>
    <row r="3" spans="1:6" ht="15" hidden="1">
      <c r="A3" s="160"/>
      <c r="B3" s="161"/>
      <c r="C3" s="161"/>
      <c r="D3" s="161"/>
      <c r="E3" s="161"/>
      <c r="F3" s="162"/>
    </row>
    <row r="4" spans="1:6" ht="15.75" customHeight="1" hidden="1">
      <c r="A4" s="319"/>
      <c r="B4" s="110"/>
      <c r="C4" s="110"/>
      <c r="D4" s="320"/>
      <c r="E4" s="321"/>
      <c r="F4" s="110"/>
    </row>
    <row r="5" spans="1:6" ht="15.75" customHeight="1" hidden="1">
      <c r="A5" s="319"/>
      <c r="B5" s="110"/>
      <c r="C5" s="163"/>
      <c r="D5" s="320"/>
      <c r="E5" s="321"/>
      <c r="F5" s="110"/>
    </row>
    <row r="6" spans="1:6" ht="12" customHeight="1" hidden="1">
      <c r="A6" s="156"/>
      <c r="B6" s="157"/>
      <c r="C6" s="157"/>
      <c r="D6" s="157"/>
      <c r="E6" s="158"/>
      <c r="F6" s="157"/>
    </row>
    <row r="7" spans="1:6" ht="12" customHeight="1" hidden="1">
      <c r="A7" s="156"/>
      <c r="B7" s="157"/>
      <c r="C7" s="157"/>
      <c r="D7" s="157"/>
      <c r="E7" s="158"/>
      <c r="F7" s="157"/>
    </row>
    <row r="8" spans="1:6" ht="12" customHeight="1" hidden="1">
      <c r="A8" s="156"/>
      <c r="B8" s="157"/>
      <c r="C8" s="157"/>
      <c r="D8" s="157"/>
      <c r="E8" s="158"/>
      <c r="F8" s="157"/>
    </row>
    <row r="9" spans="1:6" ht="12" customHeight="1" hidden="1">
      <c r="A9" s="156"/>
      <c r="B9" s="157"/>
      <c r="C9" s="157"/>
      <c r="D9" s="157"/>
      <c r="E9" s="158"/>
      <c r="F9" s="157"/>
    </row>
    <row r="10" spans="1:6" ht="12" customHeight="1" hidden="1">
      <c r="A10" s="156"/>
      <c r="B10" s="157"/>
      <c r="C10" s="157"/>
      <c r="D10" s="157"/>
      <c r="E10" s="158"/>
      <c r="F10" s="157"/>
    </row>
    <row r="11" spans="1:6" ht="12" customHeight="1" hidden="1">
      <c r="A11" s="156"/>
      <c r="B11" s="157"/>
      <c r="C11" s="157"/>
      <c r="D11" s="157"/>
      <c r="E11" s="158"/>
      <c r="F11" s="157"/>
    </row>
    <row r="12" spans="1:6" ht="12" customHeight="1" hidden="1">
      <c r="A12" s="156"/>
      <c r="B12" s="157"/>
      <c r="C12" s="157"/>
      <c r="D12" s="157"/>
      <c r="E12" s="158"/>
      <c r="F12" s="157"/>
    </row>
    <row r="13" spans="1:6" ht="12" customHeight="1" hidden="1">
      <c r="A13" s="156"/>
      <c r="B13" s="157"/>
      <c r="C13" s="157"/>
      <c r="D13" s="157"/>
      <c r="E13" s="158"/>
      <c r="F13" s="157"/>
    </row>
    <row r="14" spans="1:6" ht="12" customHeight="1" hidden="1">
      <c r="A14" s="156"/>
      <c r="B14" s="157"/>
      <c r="C14" s="157"/>
      <c r="D14" s="157"/>
      <c r="E14" s="158"/>
      <c r="F14" s="157"/>
    </row>
    <row r="15" spans="1:6" ht="12" customHeight="1" hidden="1">
      <c r="A15" s="156"/>
      <c r="B15" s="157"/>
      <c r="C15" s="157"/>
      <c r="D15" s="157"/>
      <c r="E15" s="158"/>
      <c r="F15" s="157"/>
    </row>
    <row r="16" spans="1:6" ht="12" customHeight="1" hidden="1">
      <c r="A16" s="156"/>
      <c r="B16" s="157"/>
      <c r="C16" s="157"/>
      <c r="D16" s="157"/>
      <c r="E16" s="158"/>
      <c r="F16" s="157"/>
    </row>
    <row r="17" spans="1:6" ht="12" customHeight="1" hidden="1">
      <c r="A17" s="156"/>
      <c r="B17" s="157"/>
      <c r="C17" s="157"/>
      <c r="D17" s="157"/>
      <c r="E17" s="158"/>
      <c r="F17" s="157"/>
    </row>
    <row r="18" spans="1:6" ht="12" customHeight="1" hidden="1">
      <c r="A18" s="156"/>
      <c r="B18" s="157"/>
      <c r="C18" s="157"/>
      <c r="D18" s="157"/>
      <c r="E18" s="158"/>
      <c r="F18" s="157"/>
    </row>
    <row r="19" spans="1:6" ht="12" customHeight="1" hidden="1">
      <c r="A19" s="156"/>
      <c r="B19" s="157"/>
      <c r="C19" s="157"/>
      <c r="D19" s="157"/>
      <c r="E19" s="158"/>
      <c r="F19" s="157"/>
    </row>
    <row r="20" spans="1:6" ht="12" customHeight="1" hidden="1">
      <c r="A20" s="156"/>
      <c r="B20" s="157"/>
      <c r="C20" s="157"/>
      <c r="D20" s="157"/>
      <c r="E20" s="158"/>
      <c r="F20" s="157"/>
    </row>
    <row r="21" spans="1:6" ht="12" customHeight="1" hidden="1">
      <c r="A21" s="156"/>
      <c r="B21" s="157"/>
      <c r="C21" s="157"/>
      <c r="D21" s="157"/>
      <c r="E21" s="158"/>
      <c r="F21" s="157"/>
    </row>
    <row r="22" spans="1:6" ht="12" customHeight="1" hidden="1">
      <c r="A22" s="156"/>
      <c r="B22" s="157"/>
      <c r="C22" s="157"/>
      <c r="D22" s="157"/>
      <c r="E22" s="158"/>
      <c r="F22" s="157"/>
    </row>
    <row r="23" spans="1:6" ht="12" customHeight="1" hidden="1">
      <c r="A23" s="156"/>
      <c r="B23" s="157"/>
      <c r="C23" s="157"/>
      <c r="D23" s="157"/>
      <c r="E23" s="158"/>
      <c r="F23" s="157"/>
    </row>
    <row r="24" spans="1:6" ht="12" customHeight="1" hidden="1">
      <c r="A24" s="156"/>
      <c r="B24" s="157"/>
      <c r="C24" s="157"/>
      <c r="D24" s="157"/>
      <c r="E24" s="158"/>
      <c r="F24" s="157"/>
    </row>
    <row r="25" spans="1:6" ht="12" customHeight="1" hidden="1">
      <c r="A25" s="156"/>
      <c r="B25" s="157"/>
      <c r="C25" s="157"/>
      <c r="D25" s="157"/>
      <c r="E25" s="158"/>
      <c r="F25" s="157"/>
    </row>
    <row r="26" spans="1:6" ht="12" customHeight="1" hidden="1">
      <c r="A26" s="156"/>
      <c r="B26" s="157"/>
      <c r="C26" s="157"/>
      <c r="D26" s="157"/>
      <c r="E26" s="158"/>
      <c r="F26" s="157"/>
    </row>
    <row r="27" spans="1:6" ht="12" customHeight="1" hidden="1">
      <c r="A27" s="156"/>
      <c r="B27" s="157"/>
      <c r="C27" s="157"/>
      <c r="D27" s="157"/>
      <c r="E27" s="158"/>
      <c r="F27" s="157"/>
    </row>
    <row r="28" spans="1:6" ht="12" customHeight="1" hidden="1">
      <c r="A28" s="156"/>
      <c r="B28" s="157"/>
      <c r="C28" s="157"/>
      <c r="D28" s="157"/>
      <c r="E28" s="158"/>
      <c r="F28" s="157"/>
    </row>
    <row r="29" spans="1:6" ht="12" customHeight="1" hidden="1">
      <c r="A29" s="156"/>
      <c r="B29" s="157"/>
      <c r="C29" s="157"/>
      <c r="D29" s="157"/>
      <c r="E29" s="158"/>
      <c r="F29" s="157"/>
    </row>
    <row r="30" spans="1:6" ht="12" customHeight="1" hidden="1">
      <c r="A30" s="156"/>
      <c r="B30" s="157"/>
      <c r="C30" s="157"/>
      <c r="D30" s="157"/>
      <c r="E30" s="158"/>
      <c r="F30" s="157"/>
    </row>
    <row r="31" spans="1:6" ht="12" customHeight="1" hidden="1">
      <c r="A31" s="156"/>
      <c r="B31" s="157"/>
      <c r="C31" s="157"/>
      <c r="D31" s="157"/>
      <c r="E31" s="158"/>
      <c r="F31" s="157"/>
    </row>
    <row r="32" spans="1:6" ht="12" customHeight="1" hidden="1">
      <c r="A32" s="156"/>
      <c r="B32" s="157"/>
      <c r="C32" s="157"/>
      <c r="D32" s="157"/>
      <c r="E32" s="158"/>
      <c r="F32" s="157"/>
    </row>
    <row r="33" spans="1:6" ht="12" customHeight="1" hidden="1">
      <c r="A33" s="156"/>
      <c r="B33" s="157"/>
      <c r="C33" s="157"/>
      <c r="D33" s="157"/>
      <c r="E33" s="158"/>
      <c r="F33" s="157"/>
    </row>
    <row r="34" spans="1:6" ht="12" customHeight="1" hidden="1">
      <c r="A34" s="156"/>
      <c r="B34" s="157"/>
      <c r="C34" s="157"/>
      <c r="D34" s="157"/>
      <c r="E34" s="158"/>
      <c r="F34" s="157"/>
    </row>
    <row r="35" spans="1:6" ht="13.5" customHeight="1" hidden="1">
      <c r="A35" s="159"/>
      <c r="B35" s="158"/>
      <c r="C35" s="158"/>
      <c r="D35" s="158"/>
      <c r="E35" s="158"/>
      <c r="F35" s="158"/>
    </row>
    <row r="36" ht="14.25" hidden="1"/>
    <row r="37" ht="14.25" hidden="1"/>
    <row r="38" spans="1:5" ht="14.25">
      <c r="A38"/>
      <c r="B38"/>
      <c r="C38"/>
      <c r="D38"/>
      <c r="E38"/>
    </row>
    <row r="39" spans="1:7" ht="15.75" customHeight="1">
      <c r="A39" s="317" t="s">
        <v>183</v>
      </c>
      <c r="B39" s="317"/>
      <c r="C39" s="317"/>
      <c r="D39" s="317"/>
      <c r="E39" s="317"/>
      <c r="F39" s="317"/>
      <c r="G39" s="317"/>
    </row>
    <row r="40" spans="1:7" ht="15.75" customHeight="1">
      <c r="A40" s="317" t="s">
        <v>184</v>
      </c>
      <c r="B40" s="317"/>
      <c r="C40" s="317"/>
      <c r="D40" s="317"/>
      <c r="E40" s="317"/>
      <c r="F40" s="317"/>
      <c r="G40" s="317"/>
    </row>
    <row r="41" spans="1:7" ht="14.25">
      <c r="A41"/>
      <c r="B41"/>
      <c r="G41" s="10" t="s">
        <v>185</v>
      </c>
    </row>
    <row r="42" spans="1:7" ht="14.25">
      <c r="A42" s="109" t="s">
        <v>0</v>
      </c>
      <c r="B42" s="208" t="s">
        <v>399</v>
      </c>
      <c r="C42" s="109" t="s">
        <v>436</v>
      </c>
      <c r="D42" s="109" t="s">
        <v>460</v>
      </c>
      <c r="E42" s="109" t="s">
        <v>505</v>
      </c>
      <c r="F42" s="26" t="s">
        <v>513</v>
      </c>
      <c r="G42" s="109" t="s">
        <v>545</v>
      </c>
    </row>
    <row r="43" spans="1:5" ht="14.25">
      <c r="A43"/>
      <c r="B43"/>
      <c r="C43"/>
      <c r="D43"/>
      <c r="E43"/>
    </row>
    <row r="44" spans="1:5" ht="14.25">
      <c r="A44" s="36"/>
      <c r="B44"/>
      <c r="C44"/>
      <c r="D44"/>
      <c r="E44"/>
    </row>
    <row r="45" spans="1:7" ht="14.25">
      <c r="A45" s="36" t="s">
        <v>186</v>
      </c>
      <c r="B45" s="85">
        <v>25377</v>
      </c>
      <c r="C45" s="85">
        <v>36986</v>
      </c>
      <c r="D45" s="85">
        <v>37206</v>
      </c>
      <c r="E45" s="85">
        <v>37206</v>
      </c>
      <c r="F45" s="239">
        <v>37291</v>
      </c>
      <c r="G45" s="239">
        <v>36966</v>
      </c>
    </row>
    <row r="46" spans="1:7" ht="14.25">
      <c r="A46" s="36" t="s">
        <v>187</v>
      </c>
      <c r="B46" s="85">
        <v>2097</v>
      </c>
      <c r="C46" s="85"/>
      <c r="D46" s="85"/>
      <c r="E46" s="85"/>
      <c r="F46" s="239"/>
      <c r="G46" s="73"/>
    </row>
    <row r="47" spans="1:7" ht="14.25">
      <c r="A47" s="36" t="s">
        <v>188</v>
      </c>
      <c r="B47" s="85">
        <v>830</v>
      </c>
      <c r="C47" s="85">
        <v>1120</v>
      </c>
      <c r="D47" s="85">
        <v>1120</v>
      </c>
      <c r="E47" s="85">
        <v>1120</v>
      </c>
      <c r="F47" s="239">
        <v>1120</v>
      </c>
      <c r="G47" s="239">
        <v>1120</v>
      </c>
    </row>
    <row r="48" spans="1:7" ht="14.25">
      <c r="A48" s="36" t="s">
        <v>189</v>
      </c>
      <c r="B48" s="85">
        <v>2738</v>
      </c>
      <c r="C48" s="85">
        <v>4350</v>
      </c>
      <c r="D48" s="85">
        <v>4350</v>
      </c>
      <c r="E48" s="85">
        <v>4350</v>
      </c>
      <c r="F48" s="239">
        <v>4425</v>
      </c>
      <c r="G48" s="239">
        <v>4525</v>
      </c>
    </row>
    <row r="49" spans="1:7" ht="14.25">
      <c r="A49" s="36" t="s">
        <v>190</v>
      </c>
      <c r="B49" s="85">
        <v>1044</v>
      </c>
      <c r="C49" s="85">
        <v>1531</v>
      </c>
      <c r="D49" s="85">
        <v>1531</v>
      </c>
      <c r="E49" s="85">
        <v>1531</v>
      </c>
      <c r="F49" s="239">
        <v>1531</v>
      </c>
      <c r="G49" s="239">
        <v>1231</v>
      </c>
    </row>
    <row r="50" spans="1:7" ht="14.25">
      <c r="A50" s="64" t="s">
        <v>514</v>
      </c>
      <c r="B50" s="85"/>
      <c r="C50" s="85"/>
      <c r="D50" s="85"/>
      <c r="E50" s="85"/>
      <c r="F50" s="239">
        <v>220</v>
      </c>
      <c r="G50" s="239">
        <v>220</v>
      </c>
    </row>
    <row r="51" spans="1:7" ht="14.25">
      <c r="A51" s="36" t="s">
        <v>191</v>
      </c>
      <c r="B51" s="85">
        <v>3071</v>
      </c>
      <c r="C51" s="85">
        <v>3921</v>
      </c>
      <c r="D51" s="85">
        <v>3921</v>
      </c>
      <c r="E51" s="85">
        <v>3921</v>
      </c>
      <c r="F51" s="239">
        <v>6283</v>
      </c>
      <c r="G51" s="239">
        <v>6583</v>
      </c>
    </row>
    <row r="52" spans="1:7" ht="14.25">
      <c r="A52" s="36" t="s">
        <v>192</v>
      </c>
      <c r="B52" s="85">
        <v>455</v>
      </c>
      <c r="C52" s="85">
        <v>455</v>
      </c>
      <c r="D52" s="85">
        <v>455</v>
      </c>
      <c r="E52" s="85">
        <v>455</v>
      </c>
      <c r="F52" s="239">
        <v>455</v>
      </c>
      <c r="G52" s="239">
        <v>45</v>
      </c>
    </row>
    <row r="53" spans="1:7" ht="14.25">
      <c r="A53" s="36" t="s">
        <v>193</v>
      </c>
      <c r="B53" s="85"/>
      <c r="C53" s="85">
        <v>1304</v>
      </c>
      <c r="D53" s="85">
        <v>1304</v>
      </c>
      <c r="E53" s="85">
        <v>1304</v>
      </c>
      <c r="F53" s="239">
        <v>1304</v>
      </c>
      <c r="G53" s="239">
        <v>1304</v>
      </c>
    </row>
    <row r="54" spans="1:7" ht="14.25">
      <c r="A54" s="64" t="s">
        <v>548</v>
      </c>
      <c r="B54" s="85">
        <v>3768</v>
      </c>
      <c r="C54" s="85"/>
      <c r="D54" s="85"/>
      <c r="E54" s="85"/>
      <c r="F54" s="239"/>
      <c r="G54" s="239">
        <v>30</v>
      </c>
    </row>
    <row r="55" spans="1:7" ht="14.25">
      <c r="A55" s="64" t="s">
        <v>313</v>
      </c>
      <c r="B55" s="85">
        <v>141</v>
      </c>
      <c r="C55" s="85"/>
      <c r="D55" s="85"/>
      <c r="E55" s="85"/>
      <c r="F55" s="239"/>
      <c r="G55" s="239">
        <v>175</v>
      </c>
    </row>
    <row r="56" spans="1:7" ht="14.25">
      <c r="A56" s="36" t="s">
        <v>194</v>
      </c>
      <c r="B56" s="85">
        <v>1000</v>
      </c>
      <c r="C56" s="85">
        <v>1200</v>
      </c>
      <c r="D56" s="85">
        <v>1200</v>
      </c>
      <c r="E56" s="85">
        <v>1200</v>
      </c>
      <c r="F56" s="239">
        <v>1200</v>
      </c>
      <c r="G56" s="239">
        <v>1200</v>
      </c>
    </row>
    <row r="57" spans="1:7" ht="14.25">
      <c r="A57" s="36" t="s">
        <v>461</v>
      </c>
      <c r="B57" s="85"/>
      <c r="C57" s="85"/>
      <c r="D57" s="85">
        <v>170</v>
      </c>
      <c r="E57" s="85">
        <v>229</v>
      </c>
      <c r="F57" s="239">
        <v>332</v>
      </c>
      <c r="G57" s="239">
        <v>414</v>
      </c>
    </row>
    <row r="58" spans="1:7" ht="14.25">
      <c r="A58" s="64" t="s">
        <v>195</v>
      </c>
      <c r="B58" s="85">
        <v>140</v>
      </c>
      <c r="C58" s="85">
        <v>750</v>
      </c>
      <c r="D58" s="85">
        <v>750</v>
      </c>
      <c r="E58" s="85">
        <v>750</v>
      </c>
      <c r="F58" s="239">
        <v>750</v>
      </c>
      <c r="G58" s="239">
        <v>750</v>
      </c>
    </row>
    <row r="59" spans="1:7" ht="14.25">
      <c r="A59" s="36" t="s">
        <v>196</v>
      </c>
      <c r="B59" s="85">
        <v>120</v>
      </c>
      <c r="C59" s="85">
        <v>1105</v>
      </c>
      <c r="D59" s="85">
        <v>1105</v>
      </c>
      <c r="E59" s="85">
        <v>1105</v>
      </c>
      <c r="F59" s="239">
        <v>234</v>
      </c>
      <c r="G59" s="239">
        <v>234</v>
      </c>
    </row>
    <row r="60" spans="1:7" ht="14.25">
      <c r="A60" s="36" t="s">
        <v>197</v>
      </c>
      <c r="B60" s="85">
        <v>200</v>
      </c>
      <c r="C60" s="85">
        <v>200</v>
      </c>
      <c r="D60" s="85">
        <v>200</v>
      </c>
      <c r="E60" s="85">
        <v>200</v>
      </c>
      <c r="F60" s="239">
        <v>200</v>
      </c>
      <c r="G60" s="239">
        <v>300</v>
      </c>
    </row>
    <row r="61" spans="1:7" ht="14.25">
      <c r="A61" s="36" t="s">
        <v>198</v>
      </c>
      <c r="B61" s="85">
        <v>332</v>
      </c>
      <c r="C61" s="85">
        <v>3192</v>
      </c>
      <c r="D61" s="85">
        <v>3192</v>
      </c>
      <c r="E61" s="85">
        <v>3192</v>
      </c>
      <c r="F61" s="239">
        <v>3220</v>
      </c>
      <c r="G61" s="239">
        <v>3220</v>
      </c>
    </row>
    <row r="62" spans="1:7" ht="14.25">
      <c r="A62" s="36" t="s">
        <v>199</v>
      </c>
      <c r="B62" s="85">
        <v>3400</v>
      </c>
      <c r="C62" s="85">
        <v>4000</v>
      </c>
      <c r="D62" s="85">
        <v>4000</v>
      </c>
      <c r="E62" s="85">
        <v>4000</v>
      </c>
      <c r="F62" s="239">
        <v>4000</v>
      </c>
      <c r="G62" s="239">
        <v>3950</v>
      </c>
    </row>
    <row r="63" spans="1:7" ht="14.25">
      <c r="A63" s="64" t="s">
        <v>200</v>
      </c>
      <c r="B63" s="85">
        <v>352</v>
      </c>
      <c r="C63" s="85">
        <v>185</v>
      </c>
      <c r="D63" s="85">
        <v>185</v>
      </c>
      <c r="E63" s="85">
        <v>185</v>
      </c>
      <c r="F63" s="239">
        <v>75</v>
      </c>
      <c r="G63" s="239">
        <v>75</v>
      </c>
    </row>
    <row r="64" spans="1:7" ht="14.25">
      <c r="A64" s="36" t="s">
        <v>201</v>
      </c>
      <c r="B64" s="85">
        <v>1964</v>
      </c>
      <c r="C64" s="85">
        <v>1990</v>
      </c>
      <c r="D64" s="85">
        <v>1990</v>
      </c>
      <c r="E64" s="85">
        <v>1990</v>
      </c>
      <c r="F64" s="239">
        <v>1990</v>
      </c>
      <c r="G64" s="239">
        <v>1990</v>
      </c>
    </row>
    <row r="65" spans="1:7" ht="14.25">
      <c r="A65" s="64" t="s">
        <v>202</v>
      </c>
      <c r="B65" s="85">
        <v>20</v>
      </c>
      <c r="C65" s="85">
        <v>20</v>
      </c>
      <c r="D65" s="85">
        <v>20</v>
      </c>
      <c r="E65" s="85">
        <v>20</v>
      </c>
      <c r="F65" s="239">
        <v>20</v>
      </c>
      <c r="G65" s="239">
        <v>20</v>
      </c>
    </row>
    <row r="66" spans="1:7" ht="14.25">
      <c r="A66" s="36" t="s">
        <v>203</v>
      </c>
      <c r="B66" s="85">
        <v>110</v>
      </c>
      <c r="C66" s="85">
        <v>281</v>
      </c>
      <c r="D66" s="85">
        <v>281</v>
      </c>
      <c r="E66" s="85">
        <v>281</v>
      </c>
      <c r="F66" s="239">
        <v>0</v>
      </c>
      <c r="G66" s="239"/>
    </row>
    <row r="67" spans="1:7" ht="14.25">
      <c r="A67" s="64" t="s">
        <v>547</v>
      </c>
      <c r="B67" s="85">
        <v>3430</v>
      </c>
      <c r="C67" s="85"/>
      <c r="D67" s="85"/>
      <c r="E67" s="85"/>
      <c r="F67" s="239"/>
      <c r="G67" s="239">
        <v>130</v>
      </c>
    </row>
    <row r="68" spans="1:7" ht="14.25">
      <c r="A68" s="64" t="s">
        <v>314</v>
      </c>
      <c r="B68" s="85">
        <v>116</v>
      </c>
      <c r="C68" s="85">
        <v>116</v>
      </c>
      <c r="D68" s="85">
        <v>116</v>
      </c>
      <c r="E68" s="85">
        <v>116</v>
      </c>
      <c r="F68" s="239">
        <v>116</v>
      </c>
      <c r="G68" s="239">
        <v>116</v>
      </c>
    </row>
    <row r="69" spans="1:7" ht="14.25">
      <c r="A69" s="64"/>
      <c r="B69" s="85"/>
      <c r="C69" s="85"/>
      <c r="D69" s="85"/>
      <c r="E69" s="85"/>
      <c r="F69" s="239"/>
      <c r="G69" s="239"/>
    </row>
    <row r="70" spans="1:7" ht="14.25">
      <c r="A70" s="64" t="s">
        <v>315</v>
      </c>
      <c r="B70" s="85">
        <v>2063</v>
      </c>
      <c r="C70" s="85"/>
      <c r="D70" s="85"/>
      <c r="E70" s="85"/>
      <c r="F70" s="239"/>
      <c r="G70" s="239"/>
    </row>
    <row r="71" spans="1:7" ht="14.25">
      <c r="A71" s="36" t="s">
        <v>204</v>
      </c>
      <c r="B71" s="85">
        <v>100</v>
      </c>
      <c r="C71" s="85">
        <v>100</v>
      </c>
      <c r="D71" s="85">
        <v>150</v>
      </c>
      <c r="E71" s="85">
        <v>150</v>
      </c>
      <c r="F71" s="239">
        <v>2974</v>
      </c>
      <c r="G71" s="239">
        <v>3174</v>
      </c>
    </row>
    <row r="72" spans="1:7" ht="14.25">
      <c r="A72" s="36" t="s">
        <v>205</v>
      </c>
      <c r="B72" s="85">
        <v>9674</v>
      </c>
      <c r="C72" s="85">
        <v>3800</v>
      </c>
      <c r="D72" s="85">
        <v>3800</v>
      </c>
      <c r="E72" s="85">
        <v>3800</v>
      </c>
      <c r="F72" s="239">
        <v>3800</v>
      </c>
      <c r="G72" s="239">
        <v>3800</v>
      </c>
    </row>
    <row r="73" spans="1:7" ht="14.25">
      <c r="A73" s="64" t="s">
        <v>206</v>
      </c>
      <c r="B73" s="85">
        <v>1194</v>
      </c>
      <c r="C73" s="85">
        <v>2604</v>
      </c>
      <c r="D73" s="85">
        <v>2604</v>
      </c>
      <c r="E73" s="85">
        <v>2604</v>
      </c>
      <c r="F73" s="239">
        <v>2604</v>
      </c>
      <c r="G73" s="239">
        <v>2604</v>
      </c>
    </row>
    <row r="74" spans="1:7" ht="14.25">
      <c r="A74" s="36"/>
      <c r="B74" s="85"/>
      <c r="C74" s="85"/>
      <c r="D74"/>
      <c r="E74" s="138"/>
      <c r="G74" s="73"/>
    </row>
    <row r="75" spans="1:7" ht="14.25">
      <c r="A75" s="36"/>
      <c r="B75" s="85"/>
      <c r="C75"/>
      <c r="D75"/>
      <c r="E75" s="138"/>
      <c r="G75" s="73"/>
    </row>
    <row r="76" spans="1:7" ht="15">
      <c r="A76" s="145" t="s">
        <v>207</v>
      </c>
      <c r="B76" s="146">
        <f>SUM(B45:B74)</f>
        <v>63736</v>
      </c>
      <c r="C76" s="146">
        <f>SUM(C45:C74)</f>
        <v>69210</v>
      </c>
      <c r="D76" s="146">
        <f>SUM(D45:D74)</f>
        <v>69650</v>
      </c>
      <c r="E76" s="146">
        <f>SUM(E45:E74)</f>
        <v>69709</v>
      </c>
      <c r="F76" s="146">
        <f>SUM(F45:F74)</f>
        <v>74144</v>
      </c>
      <c r="G76" s="146">
        <f>SUM(G45:G74)</f>
        <v>74176</v>
      </c>
    </row>
    <row r="77" spans="1:7" ht="14.25">
      <c r="A77" s="36"/>
      <c r="B77"/>
      <c r="C77"/>
      <c r="D77"/>
      <c r="E77" s="138"/>
      <c r="G77" s="73"/>
    </row>
    <row r="78" spans="1:7" ht="14.25">
      <c r="A78" s="36" t="s">
        <v>208</v>
      </c>
      <c r="B78" s="85">
        <v>12905</v>
      </c>
      <c r="C78" s="85">
        <v>14132</v>
      </c>
      <c r="D78" s="85">
        <v>14238</v>
      </c>
      <c r="E78" s="85">
        <v>14254</v>
      </c>
      <c r="F78" s="239">
        <v>15037</v>
      </c>
      <c r="G78" s="239">
        <v>15533</v>
      </c>
    </row>
    <row r="79" spans="1:7" ht="14.25">
      <c r="A79" s="36" t="s">
        <v>316</v>
      </c>
      <c r="B79" s="85">
        <v>786</v>
      </c>
      <c r="C79" s="85">
        <v>886</v>
      </c>
      <c r="D79" s="85">
        <v>886</v>
      </c>
      <c r="E79" s="85">
        <v>886</v>
      </c>
      <c r="F79" s="239">
        <v>886</v>
      </c>
      <c r="G79" s="239">
        <v>966</v>
      </c>
    </row>
    <row r="80" spans="1:7" ht="14.25">
      <c r="A80" s="36" t="s">
        <v>317</v>
      </c>
      <c r="B80" s="85">
        <v>262</v>
      </c>
      <c r="C80" s="85">
        <v>295</v>
      </c>
      <c r="D80" s="85">
        <v>295</v>
      </c>
      <c r="E80" s="85">
        <v>295</v>
      </c>
      <c r="F80" s="239">
        <v>295</v>
      </c>
      <c r="G80" s="239">
        <v>325</v>
      </c>
    </row>
    <row r="81" spans="1:7" ht="14.25">
      <c r="A81" s="36" t="s">
        <v>318</v>
      </c>
      <c r="B81" s="85">
        <v>524</v>
      </c>
      <c r="C81" s="85">
        <v>591</v>
      </c>
      <c r="D81" s="85">
        <v>591</v>
      </c>
      <c r="E81" s="85">
        <v>591</v>
      </c>
      <c r="F81" s="239">
        <v>591</v>
      </c>
      <c r="G81" s="239">
        <v>641</v>
      </c>
    </row>
    <row r="82" spans="1:7" ht="14.25">
      <c r="A82" s="64" t="s">
        <v>546</v>
      </c>
      <c r="B82" s="85">
        <v>1330</v>
      </c>
      <c r="C82" s="85"/>
      <c r="D82" s="85"/>
      <c r="E82" s="85"/>
      <c r="F82" s="239"/>
      <c r="G82" s="239">
        <v>320</v>
      </c>
    </row>
    <row r="83" spans="1:7" ht="14.25">
      <c r="A83" s="36" t="s">
        <v>209</v>
      </c>
      <c r="B83" s="85"/>
      <c r="C83" s="85">
        <v>60</v>
      </c>
      <c r="D83" s="85">
        <v>60</v>
      </c>
      <c r="E83" s="85">
        <v>60</v>
      </c>
      <c r="F83" s="239">
        <v>60</v>
      </c>
      <c r="G83" s="239">
        <v>60</v>
      </c>
    </row>
    <row r="84" spans="1:7" ht="14.25">
      <c r="A84" s="64"/>
      <c r="B84" s="85"/>
      <c r="C84" s="85"/>
      <c r="D84"/>
      <c r="E84" s="138"/>
      <c r="F84" s="239"/>
      <c r="G84" s="73"/>
    </row>
    <row r="85" spans="1:7" ht="15">
      <c r="A85" s="145" t="s">
        <v>210</v>
      </c>
      <c r="B85" s="146">
        <f>SUM(B78:B84)</f>
        <v>15807</v>
      </c>
      <c r="C85" s="146">
        <f>SUM(C78:C83)</f>
        <v>15964</v>
      </c>
      <c r="D85" s="146">
        <f>SUM(D78:D83)</f>
        <v>16070</v>
      </c>
      <c r="E85" s="146">
        <f>SUM(E78:E83)</f>
        <v>16086</v>
      </c>
      <c r="F85" s="146">
        <f>SUM(F78:F83)</f>
        <v>16869</v>
      </c>
      <c r="G85" s="146">
        <f>SUM(G78:G83)</f>
        <v>17845</v>
      </c>
    </row>
    <row r="86" spans="1:7" ht="14.25">
      <c r="A86"/>
      <c r="B86"/>
      <c r="C86"/>
      <c r="D86"/>
      <c r="E86" s="138"/>
      <c r="G86" s="73"/>
    </row>
    <row r="87" spans="1:7" ht="14.25">
      <c r="A87" t="s">
        <v>211</v>
      </c>
      <c r="B87" s="85">
        <v>700</v>
      </c>
      <c r="C87" s="85">
        <v>700</v>
      </c>
      <c r="D87" s="85">
        <v>895</v>
      </c>
      <c r="E87" s="85">
        <v>895</v>
      </c>
      <c r="F87" s="239">
        <v>933</v>
      </c>
      <c r="G87" s="239">
        <v>933</v>
      </c>
    </row>
    <row r="88" spans="1:7" ht="14.25">
      <c r="A88" t="s">
        <v>212</v>
      </c>
      <c r="B88" s="85">
        <v>300</v>
      </c>
      <c r="C88" s="85">
        <v>300</v>
      </c>
      <c r="D88" s="85">
        <v>300</v>
      </c>
      <c r="E88" s="85">
        <v>300</v>
      </c>
      <c r="F88" s="239">
        <v>300</v>
      </c>
      <c r="G88" s="239">
        <v>300</v>
      </c>
    </row>
    <row r="89" spans="1:7" ht="14.25">
      <c r="A89" t="s">
        <v>213</v>
      </c>
      <c r="B89" s="85">
        <v>400</v>
      </c>
      <c r="C89" s="85">
        <v>400</v>
      </c>
      <c r="D89" s="85">
        <v>400</v>
      </c>
      <c r="E89" s="85">
        <v>400</v>
      </c>
      <c r="F89" s="239">
        <v>524</v>
      </c>
      <c r="G89" s="239">
        <v>824</v>
      </c>
    </row>
    <row r="90" spans="1:7" ht="14.25">
      <c r="A90" t="s">
        <v>214</v>
      </c>
      <c r="B90" s="85">
        <v>50</v>
      </c>
      <c r="C90" s="85">
        <v>50</v>
      </c>
      <c r="D90" s="85">
        <v>50</v>
      </c>
      <c r="E90" s="85">
        <v>50</v>
      </c>
      <c r="F90" s="239">
        <v>50</v>
      </c>
      <c r="G90" s="239">
        <v>50</v>
      </c>
    </row>
    <row r="91" spans="1:7" ht="14.25">
      <c r="A91" t="s">
        <v>215</v>
      </c>
      <c r="B91" s="85">
        <v>120</v>
      </c>
      <c r="C91" s="85">
        <v>120</v>
      </c>
      <c r="D91" s="85">
        <v>120</v>
      </c>
      <c r="E91" s="85">
        <v>120</v>
      </c>
      <c r="F91" s="239">
        <v>120</v>
      </c>
      <c r="G91" s="239">
        <v>120</v>
      </c>
    </row>
    <row r="92" spans="1:7" ht="14.25">
      <c r="A92" t="s">
        <v>216</v>
      </c>
      <c r="B92" s="85">
        <v>350</v>
      </c>
      <c r="C92" s="85">
        <v>350</v>
      </c>
      <c r="D92" s="85">
        <v>350</v>
      </c>
      <c r="E92" s="85">
        <v>350</v>
      </c>
      <c r="F92" s="239">
        <v>350</v>
      </c>
      <c r="G92" s="239">
        <v>150</v>
      </c>
    </row>
    <row r="93" spans="1:7" ht="14.25">
      <c r="A93" t="s">
        <v>217</v>
      </c>
      <c r="B93" s="85">
        <v>300</v>
      </c>
      <c r="C93" s="85">
        <v>300</v>
      </c>
      <c r="D93" s="85">
        <v>300</v>
      </c>
      <c r="E93" s="85">
        <v>300</v>
      </c>
      <c r="F93" s="239">
        <v>300</v>
      </c>
      <c r="G93" s="239">
        <v>100</v>
      </c>
    </row>
    <row r="94" spans="1:7" ht="14.25">
      <c r="A94" t="s">
        <v>218</v>
      </c>
      <c r="B94" s="85">
        <v>700</v>
      </c>
      <c r="C94" s="85">
        <v>700</v>
      </c>
      <c r="D94" s="85">
        <v>700</v>
      </c>
      <c r="E94" s="85">
        <v>700</v>
      </c>
      <c r="F94" s="239">
        <v>700</v>
      </c>
      <c r="G94" s="239">
        <v>400</v>
      </c>
    </row>
    <row r="95" spans="1:7" ht="14.25">
      <c r="A95" t="s">
        <v>219</v>
      </c>
      <c r="B95" s="85">
        <v>350</v>
      </c>
      <c r="C95" s="85">
        <v>200</v>
      </c>
      <c r="D95" s="85">
        <v>200</v>
      </c>
      <c r="E95" s="85">
        <v>200</v>
      </c>
      <c r="F95" s="239">
        <v>200</v>
      </c>
      <c r="G95" s="239">
        <v>200</v>
      </c>
    </row>
    <row r="96" spans="1:7" ht="14.25">
      <c r="A96" t="s">
        <v>220</v>
      </c>
      <c r="B96" s="85">
        <v>100</v>
      </c>
      <c r="C96" s="85">
        <v>100</v>
      </c>
      <c r="D96" s="85">
        <v>100</v>
      </c>
      <c r="E96" s="85">
        <v>100</v>
      </c>
      <c r="F96" s="239">
        <v>100</v>
      </c>
      <c r="G96" s="239">
        <v>100</v>
      </c>
    </row>
    <row r="97" spans="1:7" ht="14.25">
      <c r="A97" t="s">
        <v>221</v>
      </c>
      <c r="B97" s="85">
        <v>100</v>
      </c>
      <c r="C97" s="85">
        <v>100</v>
      </c>
      <c r="D97" s="85">
        <v>100</v>
      </c>
      <c r="E97" s="85">
        <v>100</v>
      </c>
      <c r="F97" s="239">
        <v>100</v>
      </c>
      <c r="G97" s="73"/>
    </row>
    <row r="98" spans="1:7" ht="14.25">
      <c r="A98" t="s">
        <v>222</v>
      </c>
      <c r="B98" s="85">
        <v>600</v>
      </c>
      <c r="C98" s="85">
        <v>600</v>
      </c>
      <c r="D98" s="85">
        <v>600</v>
      </c>
      <c r="E98" s="85">
        <v>600</v>
      </c>
      <c r="F98" s="239">
        <v>600</v>
      </c>
      <c r="G98" s="239">
        <v>220</v>
      </c>
    </row>
    <row r="99" spans="1:7" ht="14.25">
      <c r="A99" t="s">
        <v>223</v>
      </c>
      <c r="B99" s="85">
        <v>1300</v>
      </c>
      <c r="C99" s="85">
        <v>800</v>
      </c>
      <c r="D99" s="85">
        <v>850</v>
      </c>
      <c r="E99" s="85">
        <v>850</v>
      </c>
      <c r="F99" s="239">
        <v>850</v>
      </c>
      <c r="G99" s="239">
        <v>850</v>
      </c>
    </row>
    <row r="100" spans="1:7" ht="14.25">
      <c r="A100" t="s">
        <v>224</v>
      </c>
      <c r="B100" s="85">
        <v>300</v>
      </c>
      <c r="C100" s="85">
        <v>300</v>
      </c>
      <c r="D100" s="85">
        <v>300</v>
      </c>
      <c r="E100" s="85">
        <v>300</v>
      </c>
      <c r="F100" s="239">
        <v>300</v>
      </c>
      <c r="G100" s="239">
        <v>200</v>
      </c>
    </row>
    <row r="101" spans="1:7" ht="14.25">
      <c r="A101" s="147" t="s">
        <v>225</v>
      </c>
      <c r="B101" s="148">
        <f>SUM(B87:B100)</f>
        <v>5670</v>
      </c>
      <c r="C101" s="148">
        <f>SUM(C87:C100)</f>
        <v>5020</v>
      </c>
      <c r="D101" s="148">
        <f>SUM(D87:D100)</f>
        <v>5265</v>
      </c>
      <c r="E101" s="148">
        <f>SUM(E87:E100)</f>
        <v>5265</v>
      </c>
      <c r="F101" s="148">
        <f>SUM(F87:F100)</f>
        <v>5427</v>
      </c>
      <c r="G101" s="148">
        <f>SUM(G87:G100)</f>
        <v>4447</v>
      </c>
    </row>
    <row r="102" spans="1:7" ht="14.25">
      <c r="A102"/>
      <c r="B102"/>
      <c r="C102"/>
      <c r="D102"/>
      <c r="E102"/>
      <c r="G102" s="73"/>
    </row>
    <row r="103" spans="1:7" ht="14.25">
      <c r="A103" t="s">
        <v>226</v>
      </c>
      <c r="B103" s="85">
        <v>700</v>
      </c>
      <c r="C103" s="149">
        <v>700</v>
      </c>
      <c r="D103" s="149">
        <v>700</v>
      </c>
      <c r="E103" s="149">
        <v>700</v>
      </c>
      <c r="F103" s="239">
        <v>723</v>
      </c>
      <c r="G103" s="239">
        <v>723</v>
      </c>
    </row>
    <row r="104" spans="1:7" ht="14.25">
      <c r="A104" t="s">
        <v>200</v>
      </c>
      <c r="B104" s="85">
        <v>300</v>
      </c>
      <c r="C104" s="149">
        <v>300</v>
      </c>
      <c r="D104" s="149">
        <v>300</v>
      </c>
      <c r="E104" s="149">
        <v>300</v>
      </c>
      <c r="F104" s="239">
        <v>300</v>
      </c>
      <c r="G104" s="239">
        <v>300</v>
      </c>
    </row>
    <row r="105" spans="1:7" ht="14.25">
      <c r="A105" t="s">
        <v>227</v>
      </c>
      <c r="B105" s="85">
        <v>1900</v>
      </c>
      <c r="C105" s="149">
        <v>1500</v>
      </c>
      <c r="D105" s="149">
        <v>1500</v>
      </c>
      <c r="E105" s="149">
        <v>1500</v>
      </c>
      <c r="F105" s="239">
        <v>1500</v>
      </c>
      <c r="G105" s="239">
        <v>1500</v>
      </c>
    </row>
    <row r="106" spans="1:7" ht="14.25">
      <c r="A106" t="s">
        <v>402</v>
      </c>
      <c r="B106" s="85"/>
      <c r="C106" s="149">
        <v>1000</v>
      </c>
      <c r="D106" s="149">
        <v>1000</v>
      </c>
      <c r="E106" s="149">
        <v>1000</v>
      </c>
      <c r="F106" s="239">
        <v>1000</v>
      </c>
      <c r="G106" s="239">
        <v>2200</v>
      </c>
    </row>
    <row r="107" spans="1:7" ht="14.25">
      <c r="A107" t="s">
        <v>228</v>
      </c>
      <c r="B107" s="85">
        <v>720</v>
      </c>
      <c r="C107" s="149">
        <v>720</v>
      </c>
      <c r="D107" s="149">
        <v>720</v>
      </c>
      <c r="E107" s="149">
        <v>720</v>
      </c>
      <c r="F107" s="239">
        <v>720</v>
      </c>
      <c r="G107" s="239">
        <v>720</v>
      </c>
    </row>
    <row r="108" spans="1:7" ht="14.25">
      <c r="A108" t="s">
        <v>229</v>
      </c>
      <c r="B108" s="85">
        <v>100</v>
      </c>
      <c r="C108" s="149">
        <v>100</v>
      </c>
      <c r="D108" s="149">
        <v>100</v>
      </c>
      <c r="E108" s="149">
        <v>100</v>
      </c>
      <c r="F108" s="239">
        <v>100</v>
      </c>
      <c r="G108" s="239">
        <v>100</v>
      </c>
    </row>
    <row r="109" spans="1:7" ht="14.25">
      <c r="A109" t="s">
        <v>403</v>
      </c>
      <c r="B109" s="85"/>
      <c r="C109" s="149">
        <v>47568</v>
      </c>
      <c r="D109" s="149">
        <v>48693</v>
      </c>
      <c r="E109" s="149">
        <v>48693</v>
      </c>
      <c r="F109" s="239">
        <v>48693</v>
      </c>
      <c r="G109" s="239">
        <v>48693</v>
      </c>
    </row>
    <row r="110" spans="1:7" ht="14.25">
      <c r="A110" t="s">
        <v>404</v>
      </c>
      <c r="B110" s="85">
        <v>71040</v>
      </c>
      <c r="C110" s="149">
        <v>45600</v>
      </c>
      <c r="D110" s="149">
        <v>45600</v>
      </c>
      <c r="E110" s="149">
        <v>45600</v>
      </c>
      <c r="F110" s="239">
        <v>45600</v>
      </c>
      <c r="G110" s="239">
        <v>45600</v>
      </c>
    </row>
    <row r="111" spans="1:7" ht="14.25">
      <c r="A111" t="s">
        <v>230</v>
      </c>
      <c r="B111" s="85">
        <v>750</v>
      </c>
      <c r="C111" s="149">
        <v>750</v>
      </c>
      <c r="D111" s="149">
        <v>750</v>
      </c>
      <c r="E111" s="149">
        <v>750</v>
      </c>
      <c r="F111" s="239">
        <v>765</v>
      </c>
      <c r="G111" s="239">
        <v>925</v>
      </c>
    </row>
    <row r="112" spans="1:7" ht="14.25">
      <c r="A112" t="s">
        <v>231</v>
      </c>
      <c r="B112" s="85">
        <v>550</v>
      </c>
      <c r="C112" s="149">
        <v>650</v>
      </c>
      <c r="D112" s="149">
        <v>650</v>
      </c>
      <c r="E112" s="149">
        <v>650</v>
      </c>
      <c r="F112" s="239">
        <v>650</v>
      </c>
      <c r="G112" s="239">
        <v>650</v>
      </c>
    </row>
    <row r="113" spans="1:7" ht="14.25">
      <c r="A113" t="s">
        <v>232</v>
      </c>
      <c r="B113" s="85">
        <v>100</v>
      </c>
      <c r="C113" s="149">
        <v>150</v>
      </c>
      <c r="D113" s="149">
        <v>150</v>
      </c>
      <c r="E113" s="149">
        <v>150</v>
      </c>
      <c r="F113" s="239">
        <v>150</v>
      </c>
      <c r="G113" s="239">
        <v>150</v>
      </c>
    </row>
    <row r="114" spans="1:7" ht="14.25">
      <c r="A114" t="s">
        <v>233</v>
      </c>
      <c r="B114" s="85">
        <v>820</v>
      </c>
      <c r="C114" s="149">
        <v>820</v>
      </c>
      <c r="D114" s="149">
        <v>820</v>
      </c>
      <c r="E114" s="149">
        <v>820</v>
      </c>
      <c r="F114" s="239">
        <v>820</v>
      </c>
      <c r="G114" s="239">
        <v>560</v>
      </c>
    </row>
    <row r="115" spans="1:7" ht="14.25">
      <c r="A115" t="s">
        <v>234</v>
      </c>
      <c r="B115" s="85">
        <v>10</v>
      </c>
      <c r="C115" s="149">
        <v>10</v>
      </c>
      <c r="D115" s="149">
        <v>10</v>
      </c>
      <c r="E115" s="149">
        <v>10</v>
      </c>
      <c r="F115" s="239">
        <v>10</v>
      </c>
      <c r="G115" s="239">
        <v>10</v>
      </c>
    </row>
    <row r="116" spans="1:7" ht="14.25">
      <c r="A116" t="s">
        <v>235</v>
      </c>
      <c r="B116" s="85">
        <v>200</v>
      </c>
      <c r="C116" s="149">
        <v>200</v>
      </c>
      <c r="D116" s="149">
        <v>200</v>
      </c>
      <c r="E116" s="149">
        <v>200</v>
      </c>
      <c r="F116" s="239">
        <v>200</v>
      </c>
      <c r="G116" s="239">
        <v>200</v>
      </c>
    </row>
    <row r="117" spans="1:7" ht="14.25">
      <c r="A117" t="s">
        <v>236</v>
      </c>
      <c r="B117" s="85">
        <v>200</v>
      </c>
      <c r="C117" s="149">
        <v>200</v>
      </c>
      <c r="D117" s="149">
        <v>200</v>
      </c>
      <c r="E117" s="149">
        <v>200</v>
      </c>
      <c r="F117" s="239">
        <v>200</v>
      </c>
      <c r="G117" s="239">
        <v>200</v>
      </c>
    </row>
    <row r="118" spans="1:7" ht="14.25">
      <c r="A118" t="s">
        <v>237</v>
      </c>
      <c r="B118" s="85">
        <v>150</v>
      </c>
      <c r="C118" s="149">
        <v>200</v>
      </c>
      <c r="D118" s="149">
        <v>200</v>
      </c>
      <c r="E118" s="149">
        <v>200</v>
      </c>
      <c r="F118" s="239">
        <v>200</v>
      </c>
      <c r="G118" s="239">
        <v>200</v>
      </c>
    </row>
    <row r="119" spans="1:7" ht="14.25">
      <c r="A119" t="s">
        <v>238</v>
      </c>
      <c r="B119" s="85">
        <v>350</v>
      </c>
      <c r="C119" s="149">
        <v>350</v>
      </c>
      <c r="D119" s="149">
        <v>350</v>
      </c>
      <c r="E119" s="149">
        <v>350</v>
      </c>
      <c r="F119" s="239">
        <v>350</v>
      </c>
      <c r="G119" s="239">
        <v>350</v>
      </c>
    </row>
    <row r="120" spans="1:7" ht="14.25">
      <c r="A120" t="s">
        <v>239</v>
      </c>
      <c r="B120" s="85">
        <v>1800</v>
      </c>
      <c r="C120" s="149">
        <v>1800</v>
      </c>
      <c r="D120" s="149">
        <v>1800</v>
      </c>
      <c r="E120" s="149">
        <v>1800</v>
      </c>
      <c r="F120" s="239">
        <v>1800</v>
      </c>
      <c r="G120" s="239">
        <v>1900</v>
      </c>
    </row>
    <row r="121" spans="1:7" ht="14.25">
      <c r="A121" t="s">
        <v>240</v>
      </c>
      <c r="B121" s="85">
        <v>10</v>
      </c>
      <c r="C121" s="149">
        <v>15</v>
      </c>
      <c r="D121" s="149">
        <v>15</v>
      </c>
      <c r="E121" s="149">
        <v>15</v>
      </c>
      <c r="F121" s="239">
        <v>15</v>
      </c>
      <c r="G121" s="239">
        <v>15</v>
      </c>
    </row>
    <row r="122" spans="1:7" ht="14.25">
      <c r="A122" t="s">
        <v>241</v>
      </c>
      <c r="B122" s="85">
        <v>20</v>
      </c>
      <c r="C122" s="149">
        <v>20</v>
      </c>
      <c r="D122" s="149">
        <v>20</v>
      </c>
      <c r="E122" s="149">
        <v>20</v>
      </c>
      <c r="F122" s="239">
        <v>20</v>
      </c>
      <c r="G122" s="239">
        <v>20</v>
      </c>
    </row>
    <row r="123" spans="1:7" ht="14.25">
      <c r="A123" t="s">
        <v>242</v>
      </c>
      <c r="B123" s="85">
        <v>10</v>
      </c>
      <c r="C123" s="149">
        <v>10</v>
      </c>
      <c r="D123" s="149">
        <v>10</v>
      </c>
      <c r="E123" s="149">
        <v>10</v>
      </c>
      <c r="F123" s="239">
        <v>10</v>
      </c>
      <c r="G123" s="239">
        <v>10</v>
      </c>
    </row>
    <row r="124" spans="1:7" ht="14.25">
      <c r="A124" t="s">
        <v>243</v>
      </c>
      <c r="B124" s="85">
        <v>211</v>
      </c>
      <c r="C124" s="149">
        <v>100</v>
      </c>
      <c r="D124" s="149">
        <v>150</v>
      </c>
      <c r="E124" s="149">
        <v>150</v>
      </c>
      <c r="F124" s="239">
        <v>150</v>
      </c>
      <c r="G124" s="239">
        <v>150</v>
      </c>
    </row>
    <row r="125" spans="1:7" ht="14.25">
      <c r="A125" s="147" t="s">
        <v>244</v>
      </c>
      <c r="B125" s="148">
        <f>SUM(B103:B124)</f>
        <v>79941</v>
      </c>
      <c r="C125" s="148">
        <f>SUM(C103:C124)</f>
        <v>102763</v>
      </c>
      <c r="D125" s="148">
        <f>SUM(D103:D124)</f>
        <v>103938</v>
      </c>
      <c r="E125" s="148">
        <f>SUM(E103:E124)</f>
        <v>103938</v>
      </c>
      <c r="F125" s="148">
        <f>SUM(F103:F124)</f>
        <v>103976</v>
      </c>
      <c r="G125" s="148">
        <f>SUM(G103:G124)</f>
        <v>105176</v>
      </c>
    </row>
    <row r="126" spans="1:7" ht="14.25">
      <c r="A126" s="147"/>
      <c r="B126" s="148"/>
      <c r="C126" s="148"/>
      <c r="D126" s="148"/>
      <c r="E126" s="148"/>
      <c r="G126" s="239"/>
    </row>
    <row r="127" spans="1:7" ht="14.25">
      <c r="A127" t="s">
        <v>245</v>
      </c>
      <c r="B127" s="149">
        <v>22280</v>
      </c>
      <c r="C127" s="85">
        <v>27730</v>
      </c>
      <c r="D127" s="85">
        <v>28071</v>
      </c>
      <c r="E127" s="85">
        <v>28071</v>
      </c>
      <c r="F127" s="239">
        <v>28296</v>
      </c>
      <c r="G127" s="239">
        <v>29496</v>
      </c>
    </row>
    <row r="128" spans="1:7" ht="14.25">
      <c r="A128" t="s">
        <v>246</v>
      </c>
      <c r="B128" s="149">
        <v>5000</v>
      </c>
      <c r="C128" s="85">
        <v>3500</v>
      </c>
      <c r="D128" s="85">
        <v>3500</v>
      </c>
      <c r="E128" s="85">
        <v>3500</v>
      </c>
      <c r="F128" s="239">
        <v>3500</v>
      </c>
      <c r="G128" s="239">
        <v>4000</v>
      </c>
    </row>
    <row r="129" spans="1:7" ht="14.25">
      <c r="A129" t="s">
        <v>247</v>
      </c>
      <c r="B129" s="149">
        <v>40</v>
      </c>
      <c r="C129" s="85">
        <v>40</v>
      </c>
      <c r="D129" s="85">
        <v>40</v>
      </c>
      <c r="E129" s="85">
        <v>40</v>
      </c>
      <c r="F129" s="239">
        <v>40</v>
      </c>
      <c r="G129" s="239">
        <v>40</v>
      </c>
    </row>
    <row r="130" spans="1:7" ht="14.25">
      <c r="A130" t="s">
        <v>248</v>
      </c>
      <c r="B130" s="149">
        <v>880</v>
      </c>
      <c r="C130" s="85">
        <v>800</v>
      </c>
      <c r="D130" s="85">
        <v>800</v>
      </c>
      <c r="E130" s="85">
        <v>800</v>
      </c>
      <c r="F130" s="239">
        <v>900</v>
      </c>
      <c r="G130" s="239">
        <v>500</v>
      </c>
    </row>
    <row r="131" spans="1:7" ht="14.25">
      <c r="A131" t="s">
        <v>516</v>
      </c>
      <c r="B131" s="149"/>
      <c r="C131" s="85"/>
      <c r="D131" s="85"/>
      <c r="E131" s="85"/>
      <c r="F131" s="239">
        <v>1500</v>
      </c>
      <c r="G131" s="239">
        <v>800</v>
      </c>
    </row>
    <row r="132" spans="1:7" ht="14.25">
      <c r="A132" t="s">
        <v>515</v>
      </c>
      <c r="B132" s="149"/>
      <c r="C132" s="85"/>
      <c r="D132" s="85"/>
      <c r="E132" s="85"/>
      <c r="F132" s="239">
        <v>500</v>
      </c>
      <c r="G132" s="239">
        <v>400</v>
      </c>
    </row>
    <row r="133" spans="1:7" ht="14.25">
      <c r="A133" t="s">
        <v>405</v>
      </c>
      <c r="B133" s="149"/>
      <c r="C133" s="85">
        <v>1200</v>
      </c>
      <c r="D133" s="85">
        <v>1200</v>
      </c>
      <c r="E133" s="85">
        <v>1200</v>
      </c>
      <c r="F133" s="239">
        <v>1400</v>
      </c>
      <c r="G133" s="239">
        <v>350</v>
      </c>
    </row>
    <row r="134" spans="1:7" ht="14.25">
      <c r="A134" t="s">
        <v>249</v>
      </c>
      <c r="B134" s="149">
        <v>2925</v>
      </c>
      <c r="C134" s="85">
        <v>2700</v>
      </c>
      <c r="D134" s="85">
        <v>2700</v>
      </c>
      <c r="E134" s="85">
        <v>2700</v>
      </c>
      <c r="F134" s="239">
        <v>2700</v>
      </c>
      <c r="G134" s="239">
        <v>3550</v>
      </c>
    </row>
    <row r="135" spans="1:7" ht="14.25">
      <c r="A135" t="s">
        <v>250</v>
      </c>
      <c r="B135" s="149">
        <v>350</v>
      </c>
      <c r="C135" s="85">
        <v>350</v>
      </c>
      <c r="D135" s="85">
        <v>350</v>
      </c>
      <c r="E135" s="85">
        <v>350</v>
      </c>
      <c r="F135" s="239">
        <v>350</v>
      </c>
      <c r="G135" s="239">
        <v>350</v>
      </c>
    </row>
    <row r="136" spans="1:7" ht="14.25">
      <c r="A136" t="s">
        <v>251</v>
      </c>
      <c r="B136" s="149">
        <v>500</v>
      </c>
      <c r="C136" s="85">
        <v>550</v>
      </c>
      <c r="D136" s="85">
        <v>550</v>
      </c>
      <c r="E136" s="85">
        <v>550</v>
      </c>
      <c r="F136" s="239">
        <v>550</v>
      </c>
      <c r="G136" s="239">
        <v>550</v>
      </c>
    </row>
    <row r="137" spans="1:7" ht="14.25">
      <c r="A137" t="s">
        <v>252</v>
      </c>
      <c r="B137" s="149">
        <v>1200</v>
      </c>
      <c r="C137" s="85">
        <v>1200</v>
      </c>
      <c r="D137" s="85">
        <v>1610</v>
      </c>
      <c r="E137" s="85">
        <v>1610</v>
      </c>
      <c r="F137" s="239">
        <v>1610</v>
      </c>
      <c r="G137" s="239">
        <v>1610</v>
      </c>
    </row>
    <row r="138" spans="1:7" ht="14.25">
      <c r="A138" t="s">
        <v>253</v>
      </c>
      <c r="B138" s="149">
        <v>5500</v>
      </c>
      <c r="C138" s="85">
        <v>5500</v>
      </c>
      <c r="D138" s="85">
        <v>5500</v>
      </c>
      <c r="E138" s="85">
        <v>5500</v>
      </c>
      <c r="F138" s="239">
        <v>5500</v>
      </c>
      <c r="G138" s="239">
        <v>5500</v>
      </c>
    </row>
    <row r="139" spans="1:7" ht="14.25">
      <c r="A139" t="s">
        <v>254</v>
      </c>
      <c r="B139" s="149">
        <v>550</v>
      </c>
      <c r="C139" s="85">
        <v>1550</v>
      </c>
      <c r="D139" s="85">
        <v>1550</v>
      </c>
      <c r="E139" s="85">
        <v>1550</v>
      </c>
      <c r="F139" s="239">
        <v>2450</v>
      </c>
      <c r="G139" s="239">
        <v>2450</v>
      </c>
    </row>
    <row r="140" spans="1:7" ht="14.25">
      <c r="A140" s="150" t="s">
        <v>345</v>
      </c>
      <c r="B140" s="151">
        <f>SUM(B127:B139)</f>
        <v>39225</v>
      </c>
      <c r="C140" s="151">
        <f>SUM(C127:C139)</f>
        <v>45120</v>
      </c>
      <c r="D140" s="151">
        <f>SUM(D127:D139)</f>
        <v>45871</v>
      </c>
      <c r="E140" s="151">
        <f>SUM(E127:E139)</f>
        <v>45871</v>
      </c>
      <c r="F140" s="151">
        <f>SUM(F127:F139)</f>
        <v>49296</v>
      </c>
      <c r="G140" s="151">
        <f>SUM(G127:G139)</f>
        <v>49596</v>
      </c>
    </row>
    <row r="141" spans="1:7" ht="14.25">
      <c r="A141"/>
      <c r="B141"/>
      <c r="C141"/>
      <c r="D141"/>
      <c r="E141"/>
      <c r="G141" s="239"/>
    </row>
    <row r="142" spans="1:7" ht="14.25">
      <c r="A142" t="s">
        <v>255</v>
      </c>
      <c r="B142" s="149">
        <v>150</v>
      </c>
      <c r="C142" s="85">
        <v>1310</v>
      </c>
      <c r="D142" s="85">
        <v>1310</v>
      </c>
      <c r="E142" s="85">
        <v>1310</v>
      </c>
      <c r="F142" s="239">
        <v>1310</v>
      </c>
      <c r="G142" s="239">
        <v>1310</v>
      </c>
    </row>
    <row r="143" spans="1:7" ht="14.25">
      <c r="A143" t="s">
        <v>256</v>
      </c>
      <c r="B143" s="149">
        <v>5000</v>
      </c>
      <c r="C143" s="85">
        <v>5000</v>
      </c>
      <c r="D143" s="85">
        <v>2430</v>
      </c>
      <c r="E143" s="85">
        <v>2430</v>
      </c>
      <c r="F143" s="239">
        <v>2430</v>
      </c>
      <c r="G143" s="239">
        <v>2430</v>
      </c>
    </row>
    <row r="144" spans="1:7" ht="14.25">
      <c r="A144" t="s">
        <v>319</v>
      </c>
      <c r="B144" s="149">
        <v>430</v>
      </c>
      <c r="C144" s="85">
        <v>430</v>
      </c>
      <c r="D144" s="85">
        <v>430</v>
      </c>
      <c r="E144" s="85">
        <v>430</v>
      </c>
      <c r="F144" s="239">
        <v>430</v>
      </c>
      <c r="G144" s="239">
        <v>430</v>
      </c>
    </row>
    <row r="145" spans="1:7" ht="14.25">
      <c r="A145" t="s">
        <v>257</v>
      </c>
      <c r="B145" s="149">
        <v>1600</v>
      </c>
      <c r="C145" s="85">
        <v>1600</v>
      </c>
      <c r="D145" s="85">
        <v>1600</v>
      </c>
      <c r="E145" s="85">
        <v>1600</v>
      </c>
      <c r="F145" s="239">
        <v>1600</v>
      </c>
      <c r="G145" s="239">
        <v>1600</v>
      </c>
    </row>
    <row r="146" spans="1:7" ht="14.25">
      <c r="A146" t="s">
        <v>258</v>
      </c>
      <c r="B146" s="149">
        <v>160</v>
      </c>
      <c r="C146" s="85">
        <v>160</v>
      </c>
      <c r="D146" s="85">
        <v>160</v>
      </c>
      <c r="E146" s="85">
        <v>160</v>
      </c>
      <c r="F146" s="239">
        <v>160</v>
      </c>
      <c r="G146" s="239">
        <v>160</v>
      </c>
    </row>
    <row r="147" spans="1:7" ht="14.25">
      <c r="A147" t="s">
        <v>259</v>
      </c>
      <c r="B147" s="149">
        <v>140</v>
      </c>
      <c r="C147" s="85">
        <v>140</v>
      </c>
      <c r="D147" s="85">
        <v>140</v>
      </c>
      <c r="E147" s="85">
        <v>140</v>
      </c>
      <c r="F147" s="239">
        <v>140</v>
      </c>
      <c r="G147" s="239">
        <v>140</v>
      </c>
    </row>
    <row r="148" spans="1:7" ht="14.25">
      <c r="A148" t="s">
        <v>260</v>
      </c>
      <c r="B148" s="149">
        <v>60</v>
      </c>
      <c r="C148" s="85">
        <v>60</v>
      </c>
      <c r="D148" s="85">
        <v>60</v>
      </c>
      <c r="E148" s="85">
        <v>60</v>
      </c>
      <c r="F148" s="239">
        <v>60</v>
      </c>
      <c r="G148" s="239">
        <v>60</v>
      </c>
    </row>
    <row r="149" spans="1:7" ht="14.25">
      <c r="A149" t="s">
        <v>400</v>
      </c>
      <c r="B149" s="149">
        <v>1464</v>
      </c>
      <c r="C149" s="85"/>
      <c r="D149" s="85"/>
      <c r="E149" s="85"/>
      <c r="F149" s="239"/>
      <c r="G149" s="239">
        <v>660</v>
      </c>
    </row>
    <row r="150" spans="1:7" ht="14.25">
      <c r="A150" t="s">
        <v>261</v>
      </c>
      <c r="B150" s="149">
        <v>50</v>
      </c>
      <c r="C150" s="85">
        <v>50</v>
      </c>
      <c r="D150" s="85">
        <v>50</v>
      </c>
      <c r="E150" s="85">
        <v>50</v>
      </c>
      <c r="F150" s="239">
        <v>50</v>
      </c>
      <c r="G150" s="239">
        <v>50</v>
      </c>
    </row>
    <row r="151" spans="1:7" ht="14.25">
      <c r="A151" t="s">
        <v>262</v>
      </c>
      <c r="B151" s="149">
        <v>2500</v>
      </c>
      <c r="C151" s="85">
        <v>2500</v>
      </c>
      <c r="D151" s="85">
        <v>2500</v>
      </c>
      <c r="E151" s="85">
        <v>2500</v>
      </c>
      <c r="F151" s="239">
        <v>2500</v>
      </c>
      <c r="G151" s="239">
        <v>2500</v>
      </c>
    </row>
    <row r="152" spans="1:7" ht="14.25">
      <c r="A152" s="147" t="s">
        <v>263</v>
      </c>
      <c r="B152" s="151">
        <f>SUM(B142:B151)</f>
        <v>11554</v>
      </c>
      <c r="C152" s="151">
        <f>SUM(C142:C151)</f>
        <v>11250</v>
      </c>
      <c r="D152" s="151">
        <f>SUM(D142:D151)</f>
        <v>8680</v>
      </c>
      <c r="E152" s="151">
        <f>SUM(E142:E151)</f>
        <v>8680</v>
      </c>
      <c r="F152" s="151">
        <f>SUM(F142:F151)</f>
        <v>8680</v>
      </c>
      <c r="G152" s="151">
        <f>SUM(G142:G151)</f>
        <v>9340</v>
      </c>
    </row>
    <row r="153" spans="1:7" ht="14.25">
      <c r="A153"/>
      <c r="B153"/>
      <c r="C153"/>
      <c r="D153"/>
      <c r="E153"/>
      <c r="G153" s="239"/>
    </row>
    <row r="154" spans="1:7" ht="15">
      <c r="A154" s="152" t="s">
        <v>264</v>
      </c>
      <c r="B154" s="153">
        <f>SUM(B152+B140+B125+B101)</f>
        <v>136390</v>
      </c>
      <c r="C154" s="153">
        <f>C152+C140+C125+C101</f>
        <v>164153</v>
      </c>
      <c r="D154" s="153">
        <f>D152+D140+D125+D101</f>
        <v>163754</v>
      </c>
      <c r="E154" s="153">
        <f>E152+E140+E125+E101</f>
        <v>163754</v>
      </c>
      <c r="F154" s="153">
        <f>F152+F140+F125+F101</f>
        <v>167379</v>
      </c>
      <c r="G154" s="153">
        <f>G152+G140+G125+G101</f>
        <v>168559</v>
      </c>
    </row>
    <row r="155" spans="1:7" ht="14.25">
      <c r="A155"/>
      <c r="B155" s="85"/>
      <c r="C155"/>
      <c r="D155"/>
      <c r="E155"/>
      <c r="G155" s="239"/>
    </row>
    <row r="156" spans="1:7" ht="15">
      <c r="A156" s="154" t="s">
        <v>180</v>
      </c>
      <c r="B156" s="146">
        <v>735</v>
      </c>
      <c r="C156" s="146">
        <v>780</v>
      </c>
      <c r="D156" s="146">
        <v>780</v>
      </c>
      <c r="E156" s="146">
        <v>780</v>
      </c>
      <c r="F156" s="146">
        <v>780</v>
      </c>
      <c r="G156" s="146">
        <v>780</v>
      </c>
    </row>
    <row r="157" spans="1:5" ht="14.25">
      <c r="A157"/>
      <c r="B157" s="85"/>
      <c r="C157"/>
      <c r="D157"/>
      <c r="E157"/>
    </row>
    <row r="158" spans="1:7" ht="14.25">
      <c r="A158" t="s">
        <v>265</v>
      </c>
      <c r="B158" s="85">
        <v>1000</v>
      </c>
      <c r="C158" s="85">
        <v>1000</v>
      </c>
      <c r="D158" s="85">
        <v>1000</v>
      </c>
      <c r="E158" s="85">
        <v>1000</v>
      </c>
      <c r="F158" s="239">
        <v>1000</v>
      </c>
      <c r="G158" s="239">
        <v>1000</v>
      </c>
    </row>
    <row r="159" spans="1:7" ht="14.25">
      <c r="A159" t="s">
        <v>266</v>
      </c>
      <c r="B159" s="85">
        <v>50</v>
      </c>
      <c r="C159" s="85">
        <v>50</v>
      </c>
      <c r="D159" s="85">
        <v>50</v>
      </c>
      <c r="E159" s="85">
        <v>50</v>
      </c>
      <c r="F159" s="239">
        <v>50</v>
      </c>
      <c r="G159" s="239">
        <v>50</v>
      </c>
    </row>
    <row r="160" spans="1:7" ht="14.25">
      <c r="A160" t="s">
        <v>333</v>
      </c>
      <c r="B160" s="85">
        <v>600</v>
      </c>
      <c r="C160" s="85">
        <v>600</v>
      </c>
      <c r="D160" s="85">
        <v>600</v>
      </c>
      <c r="E160" s="85">
        <v>600</v>
      </c>
      <c r="F160" s="239">
        <v>600</v>
      </c>
      <c r="G160" s="239">
        <v>600</v>
      </c>
    </row>
    <row r="161" spans="1:7" ht="14.25">
      <c r="A161" t="s">
        <v>267</v>
      </c>
      <c r="B161" s="85">
        <v>6000</v>
      </c>
      <c r="C161" s="85">
        <v>8000</v>
      </c>
      <c r="D161" s="85">
        <v>8000</v>
      </c>
      <c r="E161" s="85">
        <v>8000</v>
      </c>
      <c r="F161" s="239">
        <v>8000</v>
      </c>
      <c r="G161" s="239">
        <v>8000</v>
      </c>
    </row>
    <row r="162" spans="1:7" ht="14.25">
      <c r="A162" t="s">
        <v>268</v>
      </c>
      <c r="B162" s="85">
        <v>566</v>
      </c>
      <c r="C162" s="85"/>
      <c r="D162" s="85"/>
      <c r="E162" s="85"/>
      <c r="F162" s="239"/>
      <c r="G162" s="239"/>
    </row>
    <row r="163" spans="1:7" ht="14.25">
      <c r="A163" t="s">
        <v>269</v>
      </c>
      <c r="B163" s="85">
        <v>1200</v>
      </c>
      <c r="C163" s="85">
        <v>1200</v>
      </c>
      <c r="D163" s="85">
        <v>1200</v>
      </c>
      <c r="E163" s="85">
        <v>1200</v>
      </c>
      <c r="F163" s="239">
        <v>1200</v>
      </c>
      <c r="G163" s="239">
        <v>1200</v>
      </c>
    </row>
    <row r="164" spans="1:7" ht="15">
      <c r="A164" s="155" t="s">
        <v>270</v>
      </c>
      <c r="B164" s="146">
        <f>SUM(B158:B163)</f>
        <v>9416</v>
      </c>
      <c r="C164" s="146">
        <f>SUM(C158:C163)</f>
        <v>10850</v>
      </c>
      <c r="D164" s="146">
        <f>SUM(D158:D163)</f>
        <v>10850</v>
      </c>
      <c r="E164" s="146">
        <f>SUM(E158:E163)</f>
        <v>10850</v>
      </c>
      <c r="F164" s="146">
        <f>SUM(F158:F163)</f>
        <v>10850</v>
      </c>
      <c r="G164" s="146">
        <f>SUM(G158:G163)</f>
        <v>10850</v>
      </c>
    </row>
    <row r="165" spans="1:5" ht="14.25">
      <c r="A165"/>
      <c r="B165" s="85"/>
      <c r="C165"/>
      <c r="D165"/>
      <c r="E165"/>
    </row>
    <row r="166" spans="1:7" ht="14.25">
      <c r="A166" t="s">
        <v>271</v>
      </c>
      <c r="B166" s="149">
        <v>500</v>
      </c>
      <c r="C166" s="149">
        <v>500</v>
      </c>
      <c r="D166" s="149">
        <v>500</v>
      </c>
      <c r="E166" s="149">
        <v>500</v>
      </c>
      <c r="F166" s="239">
        <v>500</v>
      </c>
      <c r="G166" s="239">
        <v>500</v>
      </c>
    </row>
    <row r="167" spans="1:7" ht="14.25">
      <c r="A167" t="s">
        <v>374</v>
      </c>
      <c r="B167" s="149">
        <v>6170</v>
      </c>
      <c r="C167" s="85"/>
      <c r="D167" s="85"/>
      <c r="E167" s="85"/>
      <c r="F167" s="239"/>
      <c r="G167" s="239"/>
    </row>
    <row r="168" spans="1:7" ht="14.25">
      <c r="A168" t="s">
        <v>373</v>
      </c>
      <c r="B168" s="149">
        <v>1200</v>
      </c>
      <c r="C168" s="149"/>
      <c r="D168" s="85"/>
      <c r="E168" s="85"/>
      <c r="F168" s="239"/>
      <c r="G168" s="239"/>
    </row>
    <row r="169" spans="1:7" ht="14.25">
      <c r="A169" t="s">
        <v>401</v>
      </c>
      <c r="B169" s="149">
        <v>11223</v>
      </c>
      <c r="C169" s="149"/>
      <c r="D169" s="85"/>
      <c r="E169" s="85"/>
      <c r="F169" s="239"/>
      <c r="G169" s="239"/>
    </row>
    <row r="170" spans="1:7" ht="14.25">
      <c r="A170" t="s">
        <v>272</v>
      </c>
      <c r="B170" s="149">
        <v>4000</v>
      </c>
      <c r="C170" s="149">
        <v>3600</v>
      </c>
      <c r="D170" s="85">
        <v>3600</v>
      </c>
      <c r="E170" s="85">
        <v>3600</v>
      </c>
      <c r="F170" s="239">
        <v>3600</v>
      </c>
      <c r="G170" s="239">
        <v>3600</v>
      </c>
    </row>
    <row r="171" spans="1:7" ht="14.25">
      <c r="A171" t="s">
        <v>335</v>
      </c>
      <c r="B171" s="149">
        <v>50000</v>
      </c>
      <c r="C171" s="149"/>
      <c r="D171" s="85">
        <v>50000</v>
      </c>
      <c r="E171" s="85">
        <v>50000</v>
      </c>
      <c r="F171" s="239">
        <v>50000</v>
      </c>
      <c r="G171" s="239">
        <v>50000</v>
      </c>
    </row>
    <row r="172" spans="1:7" ht="14.25">
      <c r="A172" t="s">
        <v>334</v>
      </c>
      <c r="B172" s="149">
        <v>50000</v>
      </c>
      <c r="C172" s="149"/>
      <c r="D172" s="85"/>
      <c r="E172" s="85"/>
      <c r="F172" s="239"/>
      <c r="G172" s="239"/>
    </row>
    <row r="173" spans="1:7" ht="15">
      <c r="A173" s="152" t="s">
        <v>273</v>
      </c>
      <c r="B173" s="153">
        <f>SUM(B166:B172)</f>
        <v>123093</v>
      </c>
      <c r="C173" s="153">
        <f>SUM(C166:C172)</f>
        <v>4100</v>
      </c>
      <c r="D173" s="153">
        <f>SUM(D166:D172)</f>
        <v>54100</v>
      </c>
      <c r="E173" s="153">
        <f>SUM(E166:E172)</f>
        <v>54100</v>
      </c>
      <c r="F173" s="153">
        <f>SUM(F166:F172)</f>
        <v>54100</v>
      </c>
      <c r="G173" s="153">
        <f>SUM(G166:G172)</f>
        <v>54100</v>
      </c>
    </row>
    <row r="175" spans="1:5" ht="14.25">
      <c r="A175"/>
      <c r="B175"/>
      <c r="C175"/>
      <c r="D175"/>
      <c r="E175"/>
    </row>
    <row r="176" spans="1:7" ht="14.25">
      <c r="A176" t="s">
        <v>274</v>
      </c>
      <c r="B176" s="149">
        <v>500</v>
      </c>
      <c r="C176" s="149">
        <v>500</v>
      </c>
      <c r="D176" s="85">
        <v>500</v>
      </c>
      <c r="E176" s="85">
        <v>500</v>
      </c>
      <c r="F176" s="239">
        <v>500</v>
      </c>
      <c r="G176" s="239">
        <v>500</v>
      </c>
    </row>
    <row r="177" spans="1:7" ht="14.25">
      <c r="A177" t="s">
        <v>110</v>
      </c>
      <c r="B177" s="149">
        <v>55222</v>
      </c>
      <c r="C177" s="149">
        <v>138490</v>
      </c>
      <c r="D177" s="85">
        <v>137365</v>
      </c>
      <c r="E177" s="85">
        <v>137365</v>
      </c>
      <c r="F177" s="239">
        <v>119600</v>
      </c>
      <c r="G177" s="239">
        <v>119600</v>
      </c>
    </row>
    <row r="178" spans="1:7" ht="14.25">
      <c r="A178" t="s">
        <v>32</v>
      </c>
      <c r="B178" s="149">
        <v>6918</v>
      </c>
      <c r="C178" s="149">
        <v>10000</v>
      </c>
      <c r="D178" s="85">
        <v>90098</v>
      </c>
      <c r="E178" s="85">
        <v>90098</v>
      </c>
      <c r="F178" s="239">
        <v>84543</v>
      </c>
      <c r="G178" s="239">
        <v>85187</v>
      </c>
    </row>
    <row r="179" spans="1:7" ht="14.25">
      <c r="A179" t="s">
        <v>275</v>
      </c>
      <c r="B179" s="149">
        <v>3646</v>
      </c>
      <c r="C179" s="85">
        <v>11000</v>
      </c>
      <c r="D179" s="85">
        <v>8951</v>
      </c>
      <c r="E179" s="85">
        <v>8951</v>
      </c>
      <c r="F179" s="239">
        <v>5898</v>
      </c>
      <c r="G179" s="239">
        <v>5898</v>
      </c>
    </row>
    <row r="180" spans="1:7" ht="14.25">
      <c r="A180" t="s">
        <v>276</v>
      </c>
      <c r="B180" s="149">
        <v>403034</v>
      </c>
      <c r="C180" s="149">
        <v>604189</v>
      </c>
      <c r="D180" s="85">
        <v>604189</v>
      </c>
      <c r="E180" s="85">
        <v>604189</v>
      </c>
      <c r="F180" s="239">
        <v>526999</v>
      </c>
      <c r="G180" s="239">
        <v>526999</v>
      </c>
    </row>
    <row r="181" spans="1:7" ht="15">
      <c r="A181" s="152" t="s">
        <v>277</v>
      </c>
      <c r="B181" s="153">
        <f>SUM(B176:B180)</f>
        <v>469320</v>
      </c>
      <c r="C181" s="153">
        <f>SUM(C176:C180)</f>
        <v>764179</v>
      </c>
      <c r="D181" s="153">
        <f>SUM(D176:D180)</f>
        <v>841103</v>
      </c>
      <c r="E181" s="153">
        <f>SUM(E176:E180)</f>
        <v>841103</v>
      </c>
      <c r="F181" s="153">
        <f>SUM(F176:F180)</f>
        <v>737540</v>
      </c>
      <c r="G181" s="153">
        <f>SUM(G176:G180)</f>
        <v>738184</v>
      </c>
    </row>
    <row r="182" spans="1:5" ht="14.25">
      <c r="A182"/>
      <c r="B182"/>
      <c r="C182"/>
      <c r="D182"/>
      <c r="E182" s="138"/>
    </row>
    <row r="183" spans="1:5" ht="14.25">
      <c r="A183"/>
      <c r="B183"/>
      <c r="C183"/>
      <c r="D183"/>
      <c r="E183" s="138"/>
    </row>
    <row r="184" spans="1:7" ht="15">
      <c r="A184" s="155" t="s">
        <v>278</v>
      </c>
      <c r="B184" s="153">
        <f>SUM(B181+B173+B164+B156+B154+B85+B76)</f>
        <v>818497</v>
      </c>
      <c r="C184" s="153">
        <f>SUM(C181+C173+C164+C156+C154+C85+C76)</f>
        <v>1029236</v>
      </c>
      <c r="D184" s="153">
        <f>SUM(D181+D173+D164+D156+D154+D85+D76)</f>
        <v>1156307</v>
      </c>
      <c r="E184" s="153">
        <f>SUM(E181+E173+E164+E156+E154+E85+E76)</f>
        <v>1156382</v>
      </c>
      <c r="F184" s="153">
        <f>SUM(F181+F173+F164+F156+F154+F85+F76)</f>
        <v>1061662</v>
      </c>
      <c r="G184" s="153">
        <f>SUM(G181+G173+G164+G156+G154+G85+G76)</f>
        <v>1064494</v>
      </c>
    </row>
  </sheetData>
  <mergeCells count="7">
    <mergeCell ref="A1:F1"/>
    <mergeCell ref="A2:F2"/>
    <mergeCell ref="A4:A5"/>
    <mergeCell ref="D4:D5"/>
    <mergeCell ref="E4:E5"/>
    <mergeCell ref="A39:G39"/>
    <mergeCell ref="A40:G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&amp;R5. sz. melléklet a /2012.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Bombiczne</cp:lastModifiedBy>
  <cp:lastPrinted>2012-02-06T14:02:20Z</cp:lastPrinted>
  <dcterms:created xsi:type="dcterms:W3CDTF">2006-01-24T13:22:03Z</dcterms:created>
  <dcterms:modified xsi:type="dcterms:W3CDTF">2012-02-06T14:05:43Z</dcterms:modified>
  <cp:category/>
  <cp:version/>
  <cp:contentType/>
  <cp:contentStatus/>
</cp:coreProperties>
</file>